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513F295-1186-4A78-AEB1-A4106EC05A65}" xr6:coauthVersionLast="45" xr6:coauthVersionMax="45" xr10:uidLastSave="{00000000-0000-0000-0000-000000000000}"/>
  <bookViews>
    <workbookView showSheetTabs="0" xWindow="-120" yWindow="-120" windowWidth="29040" windowHeight="15840" firstSheet="1" xr2:uid="{00000000-000D-0000-FFFF-FFFF00000000}"/>
  </bookViews>
  <sheets>
    <sheet name="FirstPage" sheetId="2" r:id="rId1"/>
    <sheet name="Content" sheetId="4" r:id="rId2"/>
    <sheet name="Notes 1" sheetId="94" r:id="rId3"/>
    <sheet name="Notes 2" sheetId="98" r:id="rId4"/>
    <sheet name="Problem 10 (2)" sheetId="49" state="hidden" r:id="rId5"/>
    <sheet name="Problem 9 (2)" sheetId="50" state="hidden" r:id="rId6"/>
    <sheet name="Problem 8 (2)" sheetId="51" state="hidden" r:id="rId7"/>
    <sheet name="Problem 7 (2)" sheetId="52" state="hidden" r:id="rId8"/>
    <sheet name="Problem 6 (2)" sheetId="53" state="hidden" r:id="rId9"/>
    <sheet name="Problem 5 (2)" sheetId="54" state="hidden" r:id="rId10"/>
    <sheet name="Problem 4 (2)" sheetId="55" state="hidden" r:id="rId11"/>
    <sheet name="Problem 3 (2)" sheetId="56" state="hidden" r:id="rId12"/>
    <sheet name="Problem 2 (2)" sheetId="57" state="hidden" r:id="rId13"/>
    <sheet name="Problem 1 (2)" sheetId="58" state="hidden" r:id="rId14"/>
    <sheet name="Problem 4" sheetId="88" r:id="rId15"/>
    <sheet name="Problem 3" sheetId="87" r:id="rId16"/>
    <sheet name="Problem 2" sheetId="86" r:id="rId17"/>
    <sheet name="Problem 1" sheetId="85" r:id="rId18"/>
    <sheet name="Problem 7" sheetId="90" r:id="rId19"/>
    <sheet name="Problem 9" sheetId="92" r:id="rId20"/>
    <sheet name="Problem 13 " sheetId="97" r:id="rId21"/>
    <sheet name="Problem 14" sheetId="99" r:id="rId22"/>
    <sheet name="Problem 12" sheetId="96" r:id="rId23"/>
    <sheet name="Problem 11" sheetId="95" r:id="rId24"/>
    <sheet name="Problem 10" sheetId="93" r:id="rId25"/>
    <sheet name="Problem 8" sheetId="91" r:id="rId26"/>
    <sheet name="Problem 6" sheetId="89" r:id="rId27"/>
    <sheet name="Problem 5" sheetId="78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3" i="87" l="1"/>
  <c r="W33" i="87"/>
  <c r="W21" i="87"/>
  <c r="AH40" i="95"/>
  <c r="T34" i="97"/>
  <c r="Q34" i="97"/>
  <c r="T37" i="99"/>
  <c r="X26" i="88" l="1"/>
  <c r="AB47" i="96"/>
  <c r="AC41" i="96"/>
  <c r="S46" i="96"/>
  <c r="Q48" i="96" s="1"/>
  <c r="S32" i="95" l="1"/>
  <c r="U55" i="95"/>
  <c r="U49" i="95"/>
  <c r="U46" i="95"/>
  <c r="U43" i="95"/>
  <c r="AG40" i="93"/>
  <c r="S32" i="93"/>
  <c r="U55" i="93"/>
  <c r="U49" i="93"/>
  <c r="U46" i="93"/>
  <c r="U43" i="93"/>
  <c r="AH40" i="92"/>
  <c r="T32" i="92"/>
  <c r="V56" i="92"/>
  <c r="V50" i="92"/>
  <c r="V47" i="92"/>
  <c r="V44" i="92"/>
  <c r="S29" i="91"/>
  <c r="AG37" i="91"/>
  <c r="U46" i="91"/>
  <c r="U43" i="91"/>
  <c r="U40" i="91"/>
  <c r="U52" i="91"/>
  <c r="U30" i="78"/>
  <c r="Z23" i="78"/>
  <c r="Q30" i="78"/>
  <c r="AB26" i="78"/>
  <c r="W26" i="78"/>
  <c r="W23" i="78"/>
  <c r="W27" i="87"/>
  <c r="V26" i="86"/>
  <c r="AD26" i="86" s="1"/>
  <c r="V17" i="86"/>
  <c r="AD17" i="86" s="1"/>
  <c r="S21" i="86" s="1"/>
  <c r="X21" i="86" s="1"/>
  <c r="V35" i="85"/>
  <c r="S35" i="85"/>
  <c r="V42" i="85"/>
  <c r="S39" i="85"/>
  <c r="T40" i="88"/>
  <c r="P40" i="88"/>
  <c r="U30" i="88"/>
  <c r="T26" i="88"/>
  <c r="T31" i="97"/>
  <c r="S27" i="97"/>
  <c r="W27" i="97" s="1"/>
  <c r="V24" i="97"/>
  <c r="R24" i="97"/>
  <c r="W26" i="99"/>
  <c r="Q37" i="99"/>
  <c r="S26" i="99"/>
  <c r="V21" i="99"/>
  <c r="R21" i="99"/>
  <c r="N22" i="56"/>
  <c r="N20" i="56"/>
  <c r="P27" i="58"/>
  <c r="P26" i="58"/>
  <c r="S57" i="95" l="1"/>
  <c r="S57" i="93"/>
  <c r="T58" i="92"/>
  <c r="S54" i="91"/>
  <c r="N24" i="56"/>
  <c r="Q26" i="50"/>
  <c r="P20" i="58" l="1"/>
  <c r="P21" i="58"/>
  <c r="P22" i="58"/>
  <c r="P23" i="58"/>
  <c r="P24" i="58"/>
  <c r="P25" i="58"/>
  <c r="P19" i="58"/>
  <c r="P18" i="58"/>
  <c r="Q18" i="58"/>
  <c r="Q19" i="58" s="1"/>
  <c r="Q20" i="58" s="1"/>
  <c r="Q21" i="58" s="1"/>
  <c r="Q22" i="58" s="1"/>
  <c r="Q23" i="58" s="1"/>
  <c r="Q24" i="58" s="1"/>
  <c r="Q25" i="58" s="1"/>
  <c r="Q26" i="58" s="1"/>
  <c r="Q27" i="58" s="1"/>
  <c r="R18" i="58" l="1"/>
  <c r="Q29" i="51"/>
  <c r="Q28" i="51"/>
  <c r="Q27" i="51"/>
  <c r="Q21" i="51"/>
  <c r="Q20" i="51"/>
  <c r="Q19" i="51"/>
  <c r="Q27" i="50"/>
  <c r="Q25" i="50"/>
  <c r="N15" i="49"/>
  <c r="R19" i="58" l="1"/>
  <c r="R20" i="58" s="1"/>
  <c r="R21" i="58" s="1"/>
  <c r="R22" i="58" s="1"/>
  <c r="R23" i="58" s="1"/>
  <c r="R24" i="58" s="1"/>
  <c r="R25" i="58" s="1"/>
  <c r="R26" i="58" s="1"/>
  <c r="R27" i="58" s="1"/>
  <c r="S30" i="86" l="1"/>
  <c r="X30" i="86" s="1"/>
</calcChain>
</file>

<file path=xl/sharedStrings.xml><?xml version="1.0" encoding="utf-8"?>
<sst xmlns="http://schemas.openxmlformats.org/spreadsheetml/2006/main" count="191" uniqueCount="71">
  <si>
    <t>Frequency</t>
  </si>
  <si>
    <t>Relative Frequency</t>
  </si>
  <si>
    <t>Cumulative Frequency</t>
  </si>
  <si>
    <t>Alternatives</t>
  </si>
  <si>
    <t>Large Plant</t>
  </si>
  <si>
    <t>Small Plant</t>
  </si>
  <si>
    <t>Low</t>
  </si>
  <si>
    <t>High</t>
  </si>
  <si>
    <t>Possible Future Demand</t>
  </si>
  <si>
    <t>Cumulative Relative Frequency</t>
  </si>
  <si>
    <t>Probability</t>
  </si>
  <si>
    <t>Medium Plant</t>
  </si>
  <si>
    <t>Small Store</t>
  </si>
  <si>
    <t>Medium Store</t>
  </si>
  <si>
    <t>Large Store</t>
  </si>
  <si>
    <t>Week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</si>
  <si>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</si>
  <si>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</si>
  <si>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</si>
  <si>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</si>
  <si>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</si>
  <si>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</si>
  <si>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</si>
  <si>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</si>
  <si>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</si>
  <si>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</si>
  <si>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</si>
  <si>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</si>
  <si>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</si>
  <si>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</si>
  <si>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Intercept = 0</t>
  </si>
  <si>
    <t>Givens</t>
  </si>
  <si>
    <t>Fixed Costs</t>
  </si>
  <si>
    <t>Variable Cost per Unit</t>
  </si>
  <si>
    <t>Selling Price per Unit</t>
  </si>
  <si>
    <t>Model</t>
  </si>
  <si>
    <t>Production Volume</t>
  </si>
  <si>
    <t>Total Cost</t>
  </si>
  <si>
    <t>Total Revenue</t>
  </si>
  <si>
    <t>Total Profit (loss)</t>
  </si>
  <si>
    <t>α =</t>
  </si>
  <si>
    <t>α/2 =</t>
  </si>
  <si>
    <t>z</t>
  </si>
  <si>
    <t xml:space="preserve"> =</t>
  </si>
  <si>
    <t>e=</t>
  </si>
  <si>
    <r>
      <rPr>
        <sz val="20"/>
        <color theme="1"/>
        <rFont val="Cambria"/>
        <family val="1"/>
      </rPr>
      <t>𝞼</t>
    </r>
    <r>
      <rPr>
        <sz val="14"/>
        <color theme="1"/>
        <rFont val="Lucida Bright"/>
        <family val="1"/>
      </rPr>
      <t>=</t>
    </r>
  </si>
  <si>
    <t>μ=</t>
  </si>
  <si>
    <t>𝞼=</t>
  </si>
  <si>
    <t>a)</t>
  </si>
  <si>
    <t>b)</t>
  </si>
  <si>
    <t>n =</t>
  </si>
  <si>
    <t>z=</t>
  </si>
  <si>
    <t>P=</t>
  </si>
  <si>
    <t>n=</t>
  </si>
  <si>
    <t>𝞼/</t>
  </si>
  <si>
    <t>p=</t>
  </si>
  <si>
    <t>=</t>
  </si>
  <si>
    <t>1-</t>
  </si>
  <si>
    <r>
      <rPr>
        <sz val="28"/>
        <color theme="1"/>
        <rFont val="Cambria"/>
        <family val="1"/>
      </rPr>
      <t>𝞼</t>
    </r>
    <r>
      <rPr>
        <sz val="19.600000000000001"/>
        <color theme="1"/>
        <rFont val="Lucida Bright"/>
        <family val="1"/>
      </rPr>
      <t>=</t>
    </r>
  </si>
  <si>
    <r>
      <rPr>
        <sz val="28"/>
        <color theme="1"/>
        <rFont val="Calibri"/>
        <family val="2"/>
      </rPr>
      <t>α</t>
    </r>
    <r>
      <rPr>
        <sz val="19.600000000000001"/>
        <color theme="1"/>
        <rFont val="Lucida Bright"/>
        <family val="1"/>
      </rPr>
      <t>=</t>
    </r>
  </si>
  <si>
    <t>µ</t>
  </si>
  <si>
    <t>n</t>
  </si>
  <si>
    <t>σ</t>
  </si>
  <si>
    <r>
      <rPr>
        <sz val="28"/>
        <color theme="1"/>
        <rFont val="Calibri"/>
        <family val="2"/>
      </rPr>
      <t>1- α</t>
    </r>
    <r>
      <rPr>
        <sz val="19.600000000000001"/>
        <color theme="1"/>
        <rFont val="Lucida Bright"/>
        <family val="1"/>
      </rPr>
      <t>=</t>
    </r>
  </si>
  <si>
    <r>
      <rPr>
        <sz val="28"/>
        <color theme="1"/>
        <rFont val="Calibri"/>
        <family val="2"/>
      </rPr>
      <t>α/2</t>
    </r>
    <r>
      <rPr>
        <sz val="19.600000000000001"/>
        <color theme="1"/>
        <rFont val="Lucida Bright"/>
        <family val="1"/>
      </rPr>
      <t>=</t>
    </r>
  </si>
  <si>
    <t>s=</t>
  </si>
  <si>
    <r>
      <rPr>
        <sz val="28"/>
        <color theme="1"/>
        <rFont val="Calibri"/>
        <family val="2"/>
      </rPr>
      <t>2α</t>
    </r>
    <r>
      <rPr>
        <sz val="19.600000000000001"/>
        <color theme="1"/>
        <rFont val="Lucida Bright"/>
        <family val="1"/>
      </rPr>
      <t>=</t>
    </r>
  </si>
  <si>
    <t>z(critical)=</t>
  </si>
  <si>
    <t>s</t>
  </si>
  <si>
    <t>or</t>
  </si>
  <si>
    <t>t(critical)=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</si>
</sst>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164" formatCode="#,##0.0_);[Red]\(#,##0.0\)"/>
    <numFmt numFmtId="165" formatCode="&quot;$&quot;#,##0.0_);[Red]\(&quot;$&quot;#,##0.0\)"/>
    <numFmt numFmtId="166" formatCode="&quot;$&quot;#,##0.00"/>
    <numFmt numFmtId="167" formatCode="0.0000"/>
    <numFmt numFmtId="168" formatCode="#,##0.0000"/>
    <numFmt numFmtId="169" formatCode="#,##0.000"/>
  </numFmts>
  <fonts count="6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FFC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22"/>
      <color theme="1"/>
      <name val="FrankRuehl"/>
      <family val="2"/>
      <charset val="177"/>
    </font>
    <font>
      <sz val="22"/>
      <color theme="1"/>
      <name val="FrankRuehl"/>
      <family val="2"/>
      <charset val="177"/>
    </font>
    <font>
      <b/>
      <sz val="22"/>
      <color rgb="FFFFC000"/>
      <name val="FrankRuehl"/>
      <family val="2"/>
      <charset val="177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11"/>
      <color theme="2"/>
      <name val="Calibri"/>
      <family val="2"/>
      <scheme val="minor"/>
    </font>
    <font>
      <sz val="11"/>
      <color theme="1"/>
      <name val="Lucida Bright"/>
      <family val="1"/>
    </font>
    <font>
      <sz val="18"/>
      <color theme="1"/>
      <name val="Lucida Bright"/>
      <family val="1"/>
    </font>
    <font>
      <sz val="20"/>
      <color theme="1"/>
      <name val="Lucida Bright"/>
      <family val="1"/>
    </font>
    <font>
      <sz val="16"/>
      <color theme="1"/>
      <name val="Lucida Bright"/>
      <family val="1"/>
    </font>
    <font>
      <sz val="22"/>
      <color theme="1"/>
      <name val="Lucida Bright"/>
      <family val="1"/>
    </font>
    <font>
      <b/>
      <sz val="18"/>
      <color rgb="FFFF0000"/>
      <name val="Lucida Bright"/>
      <family val="1"/>
    </font>
    <font>
      <b/>
      <sz val="18"/>
      <color rgb="FFFFFF00"/>
      <name val="Lucida Bright"/>
      <family val="1"/>
    </font>
    <font>
      <b/>
      <sz val="20"/>
      <color rgb="FFFF0000"/>
      <name val="Lucida Bright"/>
      <family val="1"/>
    </font>
    <font>
      <sz val="20"/>
      <color theme="1"/>
      <name val="Cambria"/>
      <family val="1"/>
    </font>
    <font>
      <sz val="14"/>
      <color theme="1"/>
      <name val="Lucida Bright"/>
      <family val="1"/>
    </font>
    <font>
      <b/>
      <sz val="20"/>
      <color rgb="FFC00000"/>
      <name val="Calibri"/>
      <family val="2"/>
      <scheme val="minor"/>
    </font>
    <font>
      <b/>
      <sz val="20"/>
      <color rgb="FFFFFF00"/>
      <name val="Lucida Bright"/>
      <family val="1"/>
    </font>
    <font>
      <sz val="28"/>
      <color theme="1"/>
      <name val="Calibri"/>
      <family val="2"/>
    </font>
    <font>
      <sz val="28"/>
      <color theme="1"/>
      <name val="Calibri"/>
      <family val="2"/>
      <scheme val="minor"/>
    </font>
    <font>
      <sz val="28"/>
      <color theme="1"/>
      <name val="Cambria"/>
      <family val="1"/>
    </font>
    <font>
      <sz val="26"/>
      <color theme="1"/>
      <name val="Calibri"/>
      <family val="2"/>
      <scheme val="minor"/>
    </font>
    <font>
      <sz val="26"/>
      <color theme="1"/>
      <name val="Lucida Bright"/>
      <family val="1"/>
    </font>
    <font>
      <sz val="26"/>
      <color rgb="FFFFFF00"/>
      <name val="Calibri"/>
      <family val="2"/>
      <scheme val="minor"/>
    </font>
    <font>
      <b/>
      <sz val="24"/>
      <color rgb="FFFF0000"/>
      <name val="Lucida Bright"/>
      <family val="1"/>
    </font>
    <font>
      <sz val="28"/>
      <color theme="1"/>
      <name val="Lucida Calligraphy"/>
      <family val="4"/>
    </font>
    <font>
      <b/>
      <sz val="22"/>
      <color rgb="FFC00000"/>
      <name val="Lucida Bright"/>
      <family val="1"/>
    </font>
    <font>
      <sz val="24"/>
      <color rgb="FFC00000"/>
      <name val="Calibri"/>
      <family val="2"/>
      <scheme val="minor"/>
    </font>
    <font>
      <sz val="24"/>
      <color theme="1"/>
      <name val="Lucida Bright"/>
      <family val="1"/>
    </font>
    <font>
      <b/>
      <sz val="24"/>
      <color rgb="FFC00000"/>
      <name val="Lucida Bright"/>
      <family val="1"/>
    </font>
    <font>
      <b/>
      <sz val="24"/>
      <color rgb="FFFFFF00"/>
      <name val="Lucida Bright"/>
      <family val="1"/>
    </font>
    <font>
      <b/>
      <sz val="24"/>
      <color rgb="FFC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rgb="FFFFFF00"/>
      <name val="Lucida Bright"/>
      <family val="1"/>
    </font>
    <font>
      <sz val="28"/>
      <color theme="1"/>
      <name val="Lucida Bright"/>
      <family val="1"/>
    </font>
    <font>
      <sz val="19.600000000000001"/>
      <color theme="1"/>
      <name val="Lucida Bright"/>
      <family val="1"/>
    </font>
    <font>
      <sz val="28"/>
      <color theme="1"/>
      <name val="Lucida Bright"/>
      <family val="2"/>
    </font>
    <font>
      <sz val="24"/>
      <color theme="1"/>
      <name val="Calibri"/>
      <family val="2"/>
    </font>
    <font>
      <sz val="11"/>
      <color theme="1"/>
      <name val="Cambria Math"/>
      <family val="1"/>
    </font>
    <font>
      <i/>
      <sz val="18"/>
      <color theme="1"/>
      <name val="Calibri"/>
      <family val="2"/>
      <scheme val="minor"/>
    </font>
    <font>
      <b/>
      <sz val="20"/>
      <color rgb="FFC00000"/>
      <name val="Lucida Bright"/>
      <family val="1"/>
    </font>
    <font>
      <sz val="24"/>
      <color rgb="FFC00000"/>
      <name val="Lucida Bright"/>
      <family val="1"/>
    </font>
    <font>
      <b/>
      <sz val="26"/>
      <color rgb="FFFF0000"/>
      <name val="Lucida Bright"/>
      <family val="1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0" fillId="2" borderId="0" xfId="0" applyFill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6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0" xfId="0" applyFont="1" applyFill="1"/>
    <xf numFmtId="0" fontId="2" fillId="6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Continuous"/>
    </xf>
    <xf numFmtId="0" fontId="0" fillId="0" borderId="1" xfId="0" applyBorder="1"/>
    <xf numFmtId="1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0" xfId="0" applyFont="1" applyFill="1"/>
    <xf numFmtId="40" fontId="2" fillId="8" borderId="5" xfId="0" applyNumberFormat="1" applyFont="1" applyFill="1" applyBorder="1" applyAlignment="1">
      <alignment horizontal="center" vertical="center"/>
    </xf>
    <xf numFmtId="8" fontId="0" fillId="2" borderId="5" xfId="0" applyNumberFormat="1" applyFill="1" applyBorder="1"/>
    <xf numFmtId="8" fontId="11" fillId="2" borderId="5" xfId="0" applyNumberFormat="1" applyFont="1" applyFill="1" applyBorder="1"/>
    <xf numFmtId="8" fontId="12" fillId="9" borderId="5" xfId="0" applyNumberFormat="1" applyFont="1" applyFill="1" applyBorder="1" applyAlignment="1">
      <alignment horizontal="center" vertical="center"/>
    </xf>
    <xf numFmtId="8" fontId="13" fillId="9" borderId="5" xfId="0" applyNumberFormat="1" applyFont="1" applyFill="1" applyBorder="1" applyAlignment="1">
      <alignment horizontal="center" vertical="center"/>
    </xf>
    <xf numFmtId="8" fontId="13" fillId="7" borderId="5" xfId="0" applyNumberFormat="1" applyFont="1" applyFill="1" applyBorder="1"/>
    <xf numFmtId="165" fontId="14" fillId="10" borderId="5" xfId="0" applyNumberFormat="1" applyFont="1" applyFill="1" applyBorder="1"/>
    <xf numFmtId="8" fontId="14" fillId="10" borderId="5" xfId="0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2" borderId="5" xfId="0" applyFont="1" applyFill="1" applyBorder="1"/>
    <xf numFmtId="6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 vertical="center"/>
    </xf>
    <xf numFmtId="6" fontId="16" fillId="10" borderId="5" xfId="0" applyNumberFormat="1" applyFont="1" applyFill="1" applyBorder="1" applyAlignment="1">
      <alignment horizontal="center" vertical="center"/>
    </xf>
    <xf numFmtId="0" fontId="20" fillId="2" borderId="0" xfId="0" applyFont="1" applyFill="1"/>
    <xf numFmtId="3" fontId="21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horizontal="center" vertical="center"/>
    </xf>
    <xf numFmtId="0" fontId="23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2" borderId="0" xfId="0" applyFont="1" applyFill="1"/>
    <xf numFmtId="0" fontId="0" fillId="2" borderId="0" xfId="0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center"/>
    </xf>
    <xf numFmtId="0" fontId="26" fillId="2" borderId="0" xfId="0" applyFont="1" applyFill="1"/>
    <xf numFmtId="0" fontId="4" fillId="2" borderId="0" xfId="0" applyFont="1" applyFill="1" applyAlignment="1">
      <alignment horizontal="left" vertical="center"/>
    </xf>
    <xf numFmtId="0" fontId="0" fillId="11" borderId="0" xfId="0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right"/>
    </xf>
    <xf numFmtId="0" fontId="30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left"/>
    </xf>
    <xf numFmtId="167" fontId="0" fillId="2" borderId="0" xfId="0" applyNumberFormat="1" applyFill="1"/>
    <xf numFmtId="167" fontId="31" fillId="10" borderId="5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33" fillId="10" borderId="5" xfId="0" applyFont="1" applyFill="1" applyBorder="1" applyAlignment="1">
      <alignment horizontal="left"/>
    </xf>
    <xf numFmtId="0" fontId="41" fillId="2" borderId="0" xfId="0" applyFont="1" applyFill="1"/>
    <xf numFmtId="0" fontId="1" fillId="10" borderId="5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center" vertical="center"/>
    </xf>
    <xf numFmtId="0" fontId="0" fillId="2" borderId="0" xfId="0" applyFont="1" applyFill="1"/>
    <xf numFmtId="2" fontId="36" fillId="2" borderId="0" xfId="0" applyNumberFormat="1" applyFont="1" applyFill="1" applyBorder="1" applyAlignment="1">
      <alignment vertical="center"/>
    </xf>
    <xf numFmtId="0" fontId="54" fillId="2" borderId="0" xfId="0" applyFont="1" applyFill="1" applyAlignment="1">
      <alignment horizontal="right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57" fillId="11" borderId="5" xfId="0" applyFont="1" applyFill="1" applyBorder="1" applyAlignment="1">
      <alignment horizontal="center" vertical="center"/>
    </xf>
    <xf numFmtId="0" fontId="48" fillId="11" borderId="6" xfId="0" applyFont="1" applyFill="1" applyBorder="1" applyAlignment="1">
      <alignment horizontal="center" vertical="center"/>
    </xf>
    <xf numFmtId="0" fontId="58" fillId="2" borderId="0" xfId="0" applyFont="1" applyFill="1"/>
    <xf numFmtId="2" fontId="4" fillId="2" borderId="5" xfId="0" applyNumberFormat="1" applyFont="1" applyFill="1" applyBorder="1"/>
    <xf numFmtId="0" fontId="59" fillId="0" borderId="2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0" fontId="2" fillId="0" borderId="19" xfId="0" applyFont="1" applyFill="1" applyBorder="1" applyAlignment="1"/>
    <xf numFmtId="167" fontId="2" fillId="10" borderId="5" xfId="0" applyNumberFormat="1" applyFont="1" applyFill="1" applyBorder="1" applyAlignment="1"/>
    <xf numFmtId="0" fontId="39" fillId="2" borderId="0" xfId="0" applyFont="1" applyFill="1" applyAlignment="1"/>
    <xf numFmtId="0" fontId="48" fillId="11" borderId="9" xfId="0" applyFont="1" applyFill="1" applyBorder="1" applyAlignment="1">
      <alignment horizontal="center" vertical="center"/>
    </xf>
    <xf numFmtId="0" fontId="57" fillId="11" borderId="13" xfId="0" applyFont="1" applyFill="1" applyBorder="1" applyAlignment="1">
      <alignment horizontal="center" vertical="center"/>
    </xf>
    <xf numFmtId="167" fontId="43" fillId="7" borderId="5" xfId="0" applyNumberFormat="1" applyFont="1" applyFill="1" applyBorder="1" applyAlignment="1">
      <alignment horizontal="center" vertical="center"/>
    </xf>
    <xf numFmtId="0" fontId="43" fillId="7" borderId="5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167" fontId="8" fillId="10" borderId="5" xfId="0" applyNumberFormat="1" applyFont="1" applyFill="1" applyBorder="1" applyAlignment="1">
      <alignment horizontal="center" vertical="center"/>
    </xf>
    <xf numFmtId="167" fontId="31" fillId="10" borderId="5" xfId="0" applyNumberFormat="1" applyFont="1" applyFill="1" applyBorder="1" applyAlignment="1">
      <alignment vertical="center"/>
    </xf>
    <xf numFmtId="0" fontId="2" fillId="10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33" fillId="10" borderId="9" xfId="0" applyFont="1" applyFill="1" applyBorder="1" applyAlignment="1">
      <alignment horizontal="center" vertical="center"/>
    </xf>
    <xf numFmtId="0" fontId="33" fillId="10" borderId="10" xfId="0" applyFont="1" applyFill="1" applyBorder="1" applyAlignment="1">
      <alignment horizontal="center" vertical="center"/>
    </xf>
    <xf numFmtId="0" fontId="33" fillId="10" borderId="11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/>
    </xf>
    <xf numFmtId="2" fontId="37" fillId="7" borderId="9" xfId="0" applyNumberFormat="1" applyFont="1" applyFill="1" applyBorder="1" applyAlignment="1">
      <alignment horizontal="center" vertical="center"/>
    </xf>
    <xf numFmtId="2" fontId="37" fillId="7" borderId="10" xfId="0" applyNumberFormat="1" applyFont="1" applyFill="1" applyBorder="1" applyAlignment="1">
      <alignment horizontal="center" vertical="center"/>
    </xf>
    <xf numFmtId="2" fontId="37" fillId="7" borderId="11" xfId="0" applyNumberFormat="1" applyFont="1" applyFill="1" applyBorder="1" applyAlignment="1">
      <alignment horizontal="center" vertical="center"/>
    </xf>
    <xf numFmtId="2" fontId="37" fillId="7" borderId="8" xfId="0" applyNumberFormat="1" applyFont="1" applyFill="1" applyBorder="1" applyAlignment="1">
      <alignment horizontal="center" vertical="center"/>
    </xf>
    <xf numFmtId="1" fontId="46" fillId="10" borderId="9" xfId="0" applyNumberFormat="1" applyFont="1" applyFill="1" applyBorder="1" applyAlignment="1">
      <alignment horizontal="center" vertical="center"/>
    </xf>
    <xf numFmtId="1" fontId="46" fillId="10" borderId="10" xfId="0" applyNumberFormat="1" applyFont="1" applyFill="1" applyBorder="1" applyAlignment="1">
      <alignment horizontal="center" vertical="center"/>
    </xf>
    <xf numFmtId="1" fontId="46" fillId="10" borderId="11" xfId="0" applyNumberFormat="1" applyFont="1" applyFill="1" applyBorder="1" applyAlignment="1">
      <alignment horizontal="center" vertical="center"/>
    </xf>
    <xf numFmtId="1" fontId="46" fillId="10" borderId="8" xfId="0" applyNumberFormat="1" applyFont="1" applyFill="1" applyBorder="1" applyAlignment="1">
      <alignment horizontal="center" vertical="center"/>
    </xf>
    <xf numFmtId="167" fontId="60" fillId="10" borderId="9" xfId="0" applyNumberFormat="1" applyFont="1" applyFill="1" applyBorder="1" applyAlignment="1">
      <alignment horizontal="center" vertical="center"/>
    </xf>
    <xf numFmtId="167" fontId="60" fillId="10" borderId="10" xfId="0" applyNumberFormat="1" applyFont="1" applyFill="1" applyBorder="1" applyAlignment="1">
      <alignment horizontal="center" vertical="center"/>
    </xf>
    <xf numFmtId="167" fontId="60" fillId="10" borderId="11" xfId="0" applyNumberFormat="1" applyFont="1" applyFill="1" applyBorder="1" applyAlignment="1">
      <alignment horizontal="center" vertical="center"/>
    </xf>
    <xf numFmtId="167" fontId="60" fillId="10" borderId="8" xfId="0" applyNumberFormat="1" applyFont="1" applyFill="1" applyBorder="1" applyAlignment="1">
      <alignment horizontal="center" vertical="center"/>
    </xf>
    <xf numFmtId="2" fontId="33" fillId="10" borderId="9" xfId="0" applyNumberFormat="1" applyFont="1" applyFill="1" applyBorder="1" applyAlignment="1">
      <alignment horizontal="center" vertical="center"/>
    </xf>
    <xf numFmtId="2" fontId="33" fillId="10" borderId="10" xfId="0" applyNumberFormat="1" applyFont="1" applyFill="1" applyBorder="1" applyAlignment="1">
      <alignment horizontal="center" vertical="center"/>
    </xf>
    <xf numFmtId="2" fontId="33" fillId="10" borderId="11" xfId="0" applyNumberFormat="1" applyFont="1" applyFill="1" applyBorder="1" applyAlignment="1">
      <alignment horizontal="center" vertical="center"/>
    </xf>
    <xf numFmtId="2" fontId="33" fillId="10" borderId="8" xfId="0" applyNumberFormat="1" applyFont="1" applyFill="1" applyBorder="1" applyAlignment="1">
      <alignment horizontal="center" vertical="center"/>
    </xf>
    <xf numFmtId="1" fontId="33" fillId="10" borderId="9" xfId="0" applyNumberFormat="1" applyFont="1" applyFill="1" applyBorder="1" applyAlignment="1">
      <alignment horizontal="center" vertical="center"/>
    </xf>
    <xf numFmtId="1" fontId="33" fillId="10" borderId="10" xfId="0" applyNumberFormat="1" applyFont="1" applyFill="1" applyBorder="1" applyAlignment="1">
      <alignment horizontal="center" vertical="center"/>
    </xf>
    <xf numFmtId="1" fontId="33" fillId="10" borderId="11" xfId="0" applyNumberFormat="1" applyFont="1" applyFill="1" applyBorder="1" applyAlignment="1">
      <alignment horizontal="center" vertical="center"/>
    </xf>
    <xf numFmtId="1" fontId="33" fillId="10" borderId="8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7" fontId="62" fillId="10" borderId="9" xfId="0" applyNumberFormat="1" applyFont="1" applyFill="1" applyBorder="1" applyAlignment="1">
      <alignment horizontal="center" vertical="center"/>
    </xf>
    <xf numFmtId="167" fontId="62" fillId="10" borderId="15" xfId="0" applyNumberFormat="1" applyFont="1" applyFill="1" applyBorder="1" applyAlignment="1">
      <alignment horizontal="center" vertical="center"/>
    </xf>
    <xf numFmtId="167" fontId="62" fillId="10" borderId="10" xfId="0" applyNumberFormat="1" applyFont="1" applyFill="1" applyBorder="1" applyAlignment="1">
      <alignment horizontal="center" vertical="center"/>
    </xf>
    <xf numFmtId="167" fontId="62" fillId="10" borderId="12" xfId="0" applyNumberFormat="1" applyFont="1" applyFill="1" applyBorder="1" applyAlignment="1">
      <alignment horizontal="center" vertical="center"/>
    </xf>
    <xf numFmtId="167" fontId="62" fillId="10" borderId="0" xfId="0" applyNumberFormat="1" applyFont="1" applyFill="1" applyBorder="1" applyAlignment="1">
      <alignment horizontal="center" vertical="center"/>
    </xf>
    <xf numFmtId="167" fontId="62" fillId="10" borderId="18" xfId="0" applyNumberFormat="1" applyFont="1" applyFill="1" applyBorder="1" applyAlignment="1">
      <alignment horizontal="center" vertical="center"/>
    </xf>
    <xf numFmtId="167" fontId="62" fillId="10" borderId="11" xfId="0" applyNumberFormat="1" applyFont="1" applyFill="1" applyBorder="1" applyAlignment="1">
      <alignment horizontal="center" vertical="center"/>
    </xf>
    <xf numFmtId="167" fontId="62" fillId="10" borderId="17" xfId="0" applyNumberFormat="1" applyFont="1" applyFill="1" applyBorder="1" applyAlignment="1">
      <alignment horizontal="center" vertical="center"/>
    </xf>
    <xf numFmtId="167" fontId="62" fillId="10" borderId="8" xfId="0" applyNumberFormat="1" applyFont="1" applyFill="1" applyBorder="1" applyAlignment="1">
      <alignment horizontal="center" vertical="center"/>
    </xf>
    <xf numFmtId="167" fontId="53" fillId="7" borderId="9" xfId="0" applyNumberFormat="1" applyFont="1" applyFill="1" applyBorder="1" applyAlignment="1">
      <alignment horizontal="center" vertical="center"/>
    </xf>
    <xf numFmtId="167" fontId="53" fillId="7" borderId="15" xfId="0" applyNumberFormat="1" applyFont="1" applyFill="1" applyBorder="1" applyAlignment="1">
      <alignment horizontal="center" vertical="center"/>
    </xf>
    <xf numFmtId="167" fontId="53" fillId="7" borderId="10" xfId="0" applyNumberFormat="1" applyFont="1" applyFill="1" applyBorder="1" applyAlignment="1">
      <alignment horizontal="center" vertical="center"/>
    </xf>
    <xf numFmtId="167" fontId="53" fillId="7" borderId="12" xfId="0" applyNumberFormat="1" applyFont="1" applyFill="1" applyBorder="1" applyAlignment="1">
      <alignment horizontal="center" vertical="center"/>
    </xf>
    <xf numFmtId="167" fontId="53" fillId="7" borderId="0" xfId="0" applyNumberFormat="1" applyFont="1" applyFill="1" applyBorder="1" applyAlignment="1">
      <alignment horizontal="center" vertical="center"/>
    </xf>
    <xf numFmtId="167" fontId="53" fillId="7" borderId="18" xfId="0" applyNumberFormat="1" applyFont="1" applyFill="1" applyBorder="1" applyAlignment="1">
      <alignment horizontal="center" vertical="center"/>
    </xf>
    <xf numFmtId="167" fontId="53" fillId="7" borderId="11" xfId="0" applyNumberFormat="1" applyFont="1" applyFill="1" applyBorder="1" applyAlignment="1">
      <alignment horizontal="center" vertical="center"/>
    </xf>
    <xf numFmtId="167" fontId="53" fillId="7" borderId="17" xfId="0" applyNumberFormat="1" applyFont="1" applyFill="1" applyBorder="1" applyAlignment="1">
      <alignment horizontal="center" vertical="center"/>
    </xf>
    <xf numFmtId="167" fontId="53" fillId="7" borderId="8" xfId="0" applyNumberFormat="1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52" fillId="10" borderId="9" xfId="0" applyFont="1" applyFill="1" applyBorder="1" applyAlignment="1">
      <alignment horizontal="center" vertical="center"/>
    </xf>
    <xf numFmtId="0" fontId="52" fillId="10" borderId="10" xfId="0" applyFont="1" applyFill="1" applyBorder="1" applyAlignment="1">
      <alignment horizontal="center" vertical="center"/>
    </xf>
    <xf numFmtId="0" fontId="52" fillId="10" borderId="11" xfId="0" applyFont="1" applyFill="1" applyBorder="1" applyAlignment="1">
      <alignment horizontal="center" vertical="center"/>
    </xf>
    <xf numFmtId="0" fontId="52" fillId="10" borderId="8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53" fillId="7" borderId="9" xfId="0" applyFont="1" applyFill="1" applyBorder="1" applyAlignment="1">
      <alignment horizontal="center" vertical="center"/>
    </xf>
    <xf numFmtId="0" fontId="53" fillId="7" borderId="15" xfId="0" applyFont="1" applyFill="1" applyBorder="1" applyAlignment="1">
      <alignment horizontal="center" vertical="center"/>
    </xf>
    <xf numFmtId="0" fontId="53" fillId="7" borderId="10" xfId="0" applyFont="1" applyFill="1" applyBorder="1" applyAlignment="1">
      <alignment horizontal="center" vertical="center"/>
    </xf>
    <xf numFmtId="0" fontId="53" fillId="7" borderId="11" xfId="0" applyFont="1" applyFill="1" applyBorder="1" applyAlignment="1">
      <alignment horizontal="center" vertical="center"/>
    </xf>
    <xf numFmtId="0" fontId="53" fillId="7" borderId="17" xfId="0" applyFont="1" applyFill="1" applyBorder="1" applyAlignment="1">
      <alignment horizontal="center" vertical="center"/>
    </xf>
    <xf numFmtId="0" fontId="53" fillId="7" borderId="8" xfId="0" applyFont="1" applyFill="1" applyBorder="1" applyAlignment="1">
      <alignment horizontal="center" vertical="center"/>
    </xf>
    <xf numFmtId="0" fontId="52" fillId="10" borderId="13" xfId="0" applyFont="1" applyFill="1" applyBorder="1" applyAlignment="1">
      <alignment horizontal="center" vertical="center"/>
    </xf>
    <xf numFmtId="0" fontId="52" fillId="10" borderId="14" xfId="0" applyFont="1" applyFill="1" applyBorder="1" applyAlignment="1">
      <alignment horizontal="center" vertical="center"/>
    </xf>
    <xf numFmtId="0" fontId="46" fillId="10" borderId="13" xfId="0" applyFont="1" applyFill="1" applyBorder="1" applyAlignment="1">
      <alignment horizontal="center" vertical="center"/>
    </xf>
    <xf numFmtId="0" fontId="46" fillId="10" borderId="14" xfId="0" applyFont="1" applyFill="1" applyBorder="1" applyAlignment="1">
      <alignment horizontal="center" vertical="center"/>
    </xf>
    <xf numFmtId="167" fontId="44" fillId="10" borderId="6" xfId="0" applyNumberFormat="1" applyFont="1" applyFill="1" applyBorder="1" applyAlignment="1">
      <alignment horizontal="center" vertical="center"/>
    </xf>
    <xf numFmtId="167" fontId="44" fillId="10" borderId="16" xfId="0" applyNumberFormat="1" applyFont="1" applyFill="1" applyBorder="1" applyAlignment="1">
      <alignment horizontal="center" vertical="center"/>
    </xf>
    <xf numFmtId="167" fontId="44" fillId="10" borderId="7" xfId="0" applyNumberFormat="1" applyFont="1" applyFill="1" applyBorder="1" applyAlignment="1">
      <alignment horizontal="center" vertical="center"/>
    </xf>
    <xf numFmtId="167" fontId="50" fillId="9" borderId="6" xfId="0" applyNumberFormat="1" applyFont="1" applyFill="1" applyBorder="1" applyAlignment="1">
      <alignment horizontal="center" vertical="center"/>
    </xf>
    <xf numFmtId="167" fontId="50" fillId="9" borderId="7" xfId="0" applyNumberFormat="1" applyFont="1" applyFill="1" applyBorder="1" applyAlignment="1">
      <alignment horizontal="center" vertical="center"/>
    </xf>
    <xf numFmtId="167" fontId="51" fillId="10" borderId="9" xfId="0" applyNumberFormat="1" applyFont="1" applyFill="1" applyBorder="1" applyAlignment="1">
      <alignment horizontal="center" vertical="center"/>
    </xf>
    <xf numFmtId="167" fontId="51" fillId="10" borderId="10" xfId="0" applyNumberFormat="1" applyFont="1" applyFill="1" applyBorder="1" applyAlignment="1">
      <alignment horizontal="center" vertical="center"/>
    </xf>
    <xf numFmtId="167" fontId="51" fillId="10" borderId="11" xfId="0" applyNumberFormat="1" applyFont="1" applyFill="1" applyBorder="1" applyAlignment="1">
      <alignment horizontal="center" vertical="center"/>
    </xf>
    <xf numFmtId="167" fontId="51" fillId="10" borderId="8" xfId="0" applyNumberFormat="1" applyFont="1" applyFill="1" applyBorder="1" applyAlignment="1">
      <alignment horizontal="center" vertical="center"/>
    </xf>
    <xf numFmtId="167" fontId="49" fillId="10" borderId="9" xfId="0" applyNumberFormat="1" applyFont="1" applyFill="1" applyBorder="1" applyAlignment="1">
      <alignment horizontal="center" vertical="center"/>
    </xf>
    <xf numFmtId="167" fontId="49" fillId="10" borderId="10" xfId="0" applyNumberFormat="1" applyFont="1" applyFill="1" applyBorder="1" applyAlignment="1">
      <alignment horizontal="center" vertical="center"/>
    </xf>
    <xf numFmtId="167" fontId="49" fillId="10" borderId="11" xfId="0" applyNumberFormat="1" applyFont="1" applyFill="1" applyBorder="1" applyAlignment="1">
      <alignment horizontal="center" vertical="center"/>
    </xf>
    <xf numFmtId="167" fontId="49" fillId="10" borderId="8" xfId="0" applyNumberFormat="1" applyFont="1" applyFill="1" applyBorder="1" applyAlignment="1">
      <alignment horizontal="center" vertical="center"/>
    </xf>
    <xf numFmtId="167" fontId="47" fillId="10" borderId="9" xfId="0" applyNumberFormat="1" applyFont="1" applyFill="1" applyBorder="1" applyAlignment="1">
      <alignment horizontal="center" vertical="center"/>
    </xf>
    <xf numFmtId="167" fontId="47" fillId="10" borderId="10" xfId="0" applyNumberFormat="1" applyFont="1" applyFill="1" applyBorder="1" applyAlignment="1">
      <alignment horizontal="center" vertical="center"/>
    </xf>
    <xf numFmtId="167" fontId="47" fillId="10" borderId="11" xfId="0" applyNumberFormat="1" applyFont="1" applyFill="1" applyBorder="1" applyAlignment="1">
      <alignment horizontal="center" vertical="center"/>
    </xf>
    <xf numFmtId="167" fontId="47" fillId="10" borderId="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7" fontId="8" fillId="10" borderId="6" xfId="0" applyNumberFormat="1" applyFont="1" applyFill="1" applyBorder="1" applyAlignment="1">
      <alignment horizontal="center"/>
    </xf>
    <xf numFmtId="167" fontId="8" fillId="10" borderId="7" xfId="0" applyNumberFormat="1" applyFont="1" applyFill="1" applyBorder="1" applyAlignment="1">
      <alignment horizontal="center"/>
    </xf>
    <xf numFmtId="0" fontId="43" fillId="7" borderId="6" xfId="0" applyFont="1" applyFill="1" applyBorder="1" applyAlignment="1">
      <alignment horizontal="center" vertical="center"/>
    </xf>
    <xf numFmtId="0" fontId="43" fillId="7" borderId="7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/>
    </xf>
    <xf numFmtId="167" fontId="43" fillId="7" borderId="6" xfId="0" applyNumberFormat="1" applyFont="1" applyFill="1" applyBorder="1" applyAlignment="1">
      <alignment horizontal="center" vertical="center"/>
    </xf>
    <xf numFmtId="167" fontId="43" fillId="7" borderId="7" xfId="0" applyNumberFormat="1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right" vertical="center"/>
    </xf>
    <xf numFmtId="3" fontId="44" fillId="10" borderId="9" xfId="0" applyNumberFormat="1" applyFont="1" applyFill="1" applyBorder="1" applyAlignment="1">
      <alignment horizontal="center" vertical="center"/>
    </xf>
    <xf numFmtId="0" fontId="44" fillId="10" borderId="10" xfId="0" applyFont="1" applyFill="1" applyBorder="1" applyAlignment="1">
      <alignment horizontal="center" vertical="center"/>
    </xf>
    <xf numFmtId="0" fontId="44" fillId="10" borderId="11" xfId="0" applyFont="1" applyFill="1" applyBorder="1" applyAlignment="1">
      <alignment horizontal="center" vertical="center"/>
    </xf>
    <xf numFmtId="0" fontId="44" fillId="10" borderId="8" xfId="0" applyFont="1" applyFill="1" applyBorder="1" applyAlignment="1">
      <alignment horizontal="center" vertical="center"/>
    </xf>
    <xf numFmtId="169" fontId="44" fillId="11" borderId="9" xfId="0" applyNumberFormat="1" applyFont="1" applyFill="1" applyBorder="1" applyAlignment="1">
      <alignment horizontal="center" vertical="center"/>
    </xf>
    <xf numFmtId="169" fontId="44" fillId="11" borderId="10" xfId="0" applyNumberFormat="1" applyFont="1" applyFill="1" applyBorder="1" applyAlignment="1">
      <alignment horizontal="center" vertical="center"/>
    </xf>
    <xf numFmtId="169" fontId="44" fillId="11" borderId="12" xfId="0" applyNumberFormat="1" applyFont="1" applyFill="1" applyBorder="1" applyAlignment="1">
      <alignment horizontal="center" vertical="center"/>
    </xf>
    <xf numFmtId="169" fontId="44" fillId="11" borderId="18" xfId="0" applyNumberFormat="1" applyFont="1" applyFill="1" applyBorder="1" applyAlignment="1">
      <alignment horizontal="center" vertical="center"/>
    </xf>
    <xf numFmtId="169" fontId="44" fillId="11" borderId="11" xfId="0" applyNumberFormat="1" applyFont="1" applyFill="1" applyBorder="1" applyAlignment="1">
      <alignment horizontal="center" vertical="center"/>
    </xf>
    <xf numFmtId="169" fontId="44" fillId="11" borderId="8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8" fillId="2" borderId="18" xfId="0" applyFont="1" applyFill="1" applyBorder="1" applyAlignment="1">
      <alignment horizontal="center" vertical="center"/>
    </xf>
    <xf numFmtId="0" fontId="56" fillId="2" borderId="0" xfId="0" applyFont="1" applyFill="1" applyAlignment="1">
      <alignment horizontal="right" vertical="center"/>
    </xf>
    <xf numFmtId="169" fontId="44" fillId="10" borderId="9" xfId="0" applyNumberFormat="1" applyFont="1" applyFill="1" applyBorder="1" applyAlignment="1">
      <alignment horizontal="center" vertical="center"/>
    </xf>
    <xf numFmtId="169" fontId="44" fillId="10" borderId="10" xfId="0" applyNumberFormat="1" applyFont="1" applyFill="1" applyBorder="1" applyAlignment="1">
      <alignment horizontal="center" vertical="center"/>
    </xf>
    <xf numFmtId="169" fontId="44" fillId="10" borderId="11" xfId="0" applyNumberFormat="1" applyFont="1" applyFill="1" applyBorder="1" applyAlignment="1">
      <alignment horizontal="center" vertical="center"/>
    </xf>
    <xf numFmtId="169" fontId="44" fillId="10" borderId="8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horizontal="right" vertical="center"/>
    </xf>
    <xf numFmtId="3" fontId="44" fillId="10" borderId="10" xfId="0" applyNumberFormat="1" applyFont="1" applyFill="1" applyBorder="1" applyAlignment="1">
      <alignment horizontal="center" vertical="center"/>
    </xf>
    <xf numFmtId="3" fontId="44" fillId="10" borderId="11" xfId="0" applyNumberFormat="1" applyFont="1" applyFill="1" applyBorder="1" applyAlignment="1">
      <alignment horizontal="center" vertical="center"/>
    </xf>
    <xf numFmtId="3" fontId="44" fillId="10" borderId="8" xfId="0" applyNumberFormat="1" applyFont="1" applyFill="1" applyBorder="1" applyAlignment="1">
      <alignment horizontal="center" vertical="center"/>
    </xf>
    <xf numFmtId="0" fontId="48" fillId="11" borderId="9" xfId="0" applyFont="1" applyFill="1" applyBorder="1" applyAlignment="1">
      <alignment horizontal="center" vertical="center"/>
    </xf>
    <xf numFmtId="0" fontId="48" fillId="11" borderId="11" xfId="0" applyFont="1" applyFill="1" applyBorder="1" applyAlignment="1">
      <alignment horizontal="center" vertical="center"/>
    </xf>
    <xf numFmtId="0" fontId="27" fillId="11" borderId="6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167" fontId="37" fillId="7" borderId="9" xfId="0" applyNumberFormat="1" applyFont="1" applyFill="1" applyBorder="1" applyAlignment="1">
      <alignment horizontal="center" vertical="center"/>
    </xf>
    <xf numFmtId="167" fontId="37" fillId="7" borderId="15" xfId="0" applyNumberFormat="1" applyFont="1" applyFill="1" applyBorder="1" applyAlignment="1">
      <alignment horizontal="center" vertical="center"/>
    </xf>
    <xf numFmtId="167" fontId="37" fillId="7" borderId="10" xfId="0" applyNumberFormat="1" applyFont="1" applyFill="1" applyBorder="1" applyAlignment="1">
      <alignment horizontal="center" vertical="center"/>
    </xf>
    <xf numFmtId="167" fontId="37" fillId="7" borderId="11" xfId="0" applyNumberFormat="1" applyFont="1" applyFill="1" applyBorder="1" applyAlignment="1">
      <alignment horizontal="center" vertical="center"/>
    </xf>
    <xf numFmtId="167" fontId="37" fillId="7" borderId="17" xfId="0" applyNumberFormat="1" applyFont="1" applyFill="1" applyBorder="1" applyAlignment="1">
      <alignment horizontal="center" vertical="center"/>
    </xf>
    <xf numFmtId="167" fontId="37" fillId="7" borderId="8" xfId="0" applyNumberFormat="1" applyFont="1" applyFill="1" applyBorder="1" applyAlignment="1">
      <alignment horizontal="center" vertical="center"/>
    </xf>
    <xf numFmtId="3" fontId="27" fillId="11" borderId="9" xfId="0" applyNumberFormat="1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27" fillId="11" borderId="11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57" fillId="11" borderId="13" xfId="0" applyFont="1" applyFill="1" applyBorder="1" applyAlignment="1">
      <alignment horizontal="center" vertical="center"/>
    </xf>
    <xf numFmtId="0" fontId="48" fillId="11" borderId="14" xfId="0" applyFont="1" applyFill="1" applyBorder="1" applyAlignment="1">
      <alignment horizontal="center" vertical="center"/>
    </xf>
    <xf numFmtId="3" fontId="33" fillId="10" borderId="6" xfId="0" applyNumberFormat="1" applyFont="1" applyFill="1" applyBorder="1" applyAlignment="1">
      <alignment horizontal="center"/>
    </xf>
    <xf numFmtId="3" fontId="33" fillId="10" borderId="7" xfId="0" applyNumberFormat="1" applyFont="1" applyFill="1" applyBorder="1" applyAlignment="1">
      <alignment horizontal="center"/>
    </xf>
    <xf numFmtId="168" fontId="31" fillId="10" borderId="6" xfId="0" applyNumberFormat="1" applyFont="1" applyFill="1" applyBorder="1" applyAlignment="1">
      <alignment horizontal="center" vertical="center"/>
    </xf>
    <xf numFmtId="168" fontId="31" fillId="10" borderId="7" xfId="0" applyNumberFormat="1" applyFont="1" applyFill="1" applyBorder="1" applyAlignment="1">
      <alignment horizontal="center" vertical="center"/>
    </xf>
    <xf numFmtId="167" fontId="31" fillId="10" borderId="6" xfId="0" applyNumberFormat="1" applyFont="1" applyFill="1" applyBorder="1" applyAlignment="1">
      <alignment horizontal="center" vertical="center"/>
    </xf>
    <xf numFmtId="167" fontId="31" fillId="10" borderId="7" xfId="0" applyNumberFormat="1" applyFont="1" applyFill="1" applyBorder="1" applyAlignment="1">
      <alignment horizontal="center" vertical="center"/>
    </xf>
    <xf numFmtId="167" fontId="31" fillId="10" borderId="6" xfId="0" applyNumberFormat="1" applyFont="1" applyFill="1" applyBorder="1" applyAlignment="1">
      <alignment horizontal="left" vertical="center"/>
    </xf>
    <xf numFmtId="167" fontId="31" fillId="10" borderId="7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right"/>
    </xf>
    <xf numFmtId="3" fontId="32" fillId="7" borderId="0" xfId="0" applyNumberFormat="1" applyFont="1" applyFill="1" applyAlignment="1">
      <alignment horizontal="center" vertical="center"/>
    </xf>
    <xf numFmtId="0" fontId="28" fillId="2" borderId="18" xfId="0" applyFont="1" applyFill="1" applyBorder="1" applyAlignment="1">
      <alignment horizontal="right"/>
    </xf>
    <xf numFmtId="3" fontId="32" fillId="7" borderId="6" xfId="0" applyNumberFormat="1" applyFont="1" applyFill="1" applyBorder="1" applyAlignment="1">
      <alignment horizontal="center" vertical="center"/>
    </xf>
    <xf numFmtId="3" fontId="32" fillId="7" borderId="7" xfId="0" applyNumberFormat="1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/>
    </xf>
    <xf numFmtId="0" fontId="61" fillId="10" borderId="9" xfId="0" applyFont="1" applyFill="1" applyBorder="1" applyAlignment="1">
      <alignment horizontal="center" vertical="center"/>
    </xf>
    <xf numFmtId="0" fontId="47" fillId="10" borderId="10" xfId="0" applyFont="1" applyFill="1" applyBorder="1" applyAlignment="1">
      <alignment horizontal="center" vertical="center"/>
    </xf>
    <xf numFmtId="0" fontId="47" fillId="10" borderId="11" xfId="0" applyFont="1" applyFill="1" applyBorder="1" applyAlignment="1">
      <alignment horizontal="center" vertical="center"/>
    </xf>
    <xf numFmtId="0" fontId="47" fillId="10" borderId="8" xfId="0" applyFont="1" applyFill="1" applyBorder="1" applyAlignment="1">
      <alignment horizontal="center" vertical="center"/>
    </xf>
    <xf numFmtId="0" fontId="61" fillId="10" borderId="6" xfId="0" applyFont="1" applyFill="1" applyBorder="1" applyAlignment="1">
      <alignment horizontal="center"/>
    </xf>
    <xf numFmtId="0" fontId="61" fillId="10" borderId="7" xfId="0" applyFont="1" applyFill="1" applyBorder="1" applyAlignment="1">
      <alignment horizontal="center"/>
    </xf>
    <xf numFmtId="0" fontId="48" fillId="11" borderId="15" xfId="0" applyFont="1" applyFill="1" applyBorder="1" applyAlignment="1">
      <alignment horizontal="center" vertical="center"/>
    </xf>
    <xf numFmtId="0" fontId="48" fillId="11" borderId="17" xfId="0" applyFont="1" applyFill="1" applyBorder="1" applyAlignment="1">
      <alignment horizontal="center" vertical="center"/>
    </xf>
    <xf numFmtId="167" fontId="27" fillId="11" borderId="9" xfId="0" applyNumberFormat="1" applyFont="1" applyFill="1" applyBorder="1" applyAlignment="1">
      <alignment horizontal="center" vertical="center"/>
    </xf>
    <xf numFmtId="167" fontId="27" fillId="11" borderId="15" xfId="0" applyNumberFormat="1" applyFont="1" applyFill="1" applyBorder="1" applyAlignment="1">
      <alignment horizontal="center" vertical="center"/>
    </xf>
    <xf numFmtId="167" fontId="27" fillId="11" borderId="11" xfId="0" applyNumberFormat="1" applyFont="1" applyFill="1" applyBorder="1" applyAlignment="1">
      <alignment horizontal="center" vertical="center"/>
    </xf>
    <xf numFmtId="167" fontId="27" fillId="11" borderId="17" xfId="0" applyNumberFormat="1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167" fontId="48" fillId="10" borderId="9" xfId="0" applyNumberFormat="1" applyFont="1" applyFill="1" applyBorder="1" applyAlignment="1">
      <alignment horizontal="center" vertical="center"/>
    </xf>
    <xf numFmtId="167" fontId="48" fillId="10" borderId="15" xfId="0" applyNumberFormat="1" applyFont="1" applyFill="1" applyBorder="1" applyAlignment="1">
      <alignment horizontal="center" vertical="center"/>
    </xf>
    <xf numFmtId="167" fontId="48" fillId="10" borderId="10" xfId="0" applyNumberFormat="1" applyFont="1" applyFill="1" applyBorder="1" applyAlignment="1">
      <alignment horizontal="center" vertical="center"/>
    </xf>
    <xf numFmtId="167" fontId="48" fillId="10" borderId="11" xfId="0" applyNumberFormat="1" applyFont="1" applyFill="1" applyBorder="1" applyAlignment="1">
      <alignment horizontal="center" vertical="center"/>
    </xf>
    <xf numFmtId="167" fontId="48" fillId="10" borderId="17" xfId="0" applyNumberFormat="1" applyFont="1" applyFill="1" applyBorder="1" applyAlignment="1">
      <alignment horizontal="center" vertical="center"/>
    </xf>
    <xf numFmtId="167" fontId="48" fillId="10" borderId="8" xfId="0" applyNumberFormat="1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8" fillId="11" borderId="10" xfId="0" applyFont="1" applyFill="1" applyBorder="1" applyAlignment="1">
      <alignment horizontal="center" vertical="center"/>
    </xf>
    <xf numFmtId="0" fontId="48" fillId="11" borderId="18" xfId="0" applyFont="1" applyFill="1" applyBorder="1" applyAlignment="1">
      <alignment horizontal="center" vertical="center"/>
    </xf>
    <xf numFmtId="3" fontId="27" fillId="11" borderId="15" xfId="0" applyNumberFormat="1" applyFont="1" applyFill="1" applyBorder="1" applyAlignment="1">
      <alignment horizontal="center" vertical="center"/>
    </xf>
    <xf numFmtId="3" fontId="27" fillId="11" borderId="12" xfId="0" applyNumberFormat="1" applyFont="1" applyFill="1" applyBorder="1" applyAlignment="1">
      <alignment horizontal="center" vertical="center"/>
    </xf>
    <xf numFmtId="3" fontId="27" fillId="11" borderId="0" xfId="0" applyNumberFormat="1" applyFont="1" applyFill="1" applyBorder="1" applyAlignment="1">
      <alignment horizontal="center" vertical="center"/>
    </xf>
    <xf numFmtId="3" fontId="27" fillId="11" borderId="10" xfId="0" applyNumberFormat="1" applyFont="1" applyFill="1" applyBorder="1" applyAlignment="1">
      <alignment horizontal="center" vertical="center"/>
    </xf>
    <xf numFmtId="0" fontId="55" fillId="2" borderId="0" xfId="0" applyFont="1" applyFill="1" applyAlignment="1">
      <alignment horizontal="right" vertical="center"/>
    </xf>
    <xf numFmtId="0" fontId="48" fillId="2" borderId="18" xfId="0" applyFont="1" applyFill="1" applyBorder="1" applyAlignment="1">
      <alignment horizontal="right" vertical="center"/>
    </xf>
    <xf numFmtId="167" fontId="33" fillId="10" borderId="9" xfId="0" applyNumberFormat="1" applyFont="1" applyFill="1" applyBorder="1" applyAlignment="1">
      <alignment horizontal="center" vertical="center"/>
    </xf>
    <xf numFmtId="167" fontId="33" fillId="10" borderId="10" xfId="0" applyNumberFormat="1" applyFont="1" applyFill="1" applyBorder="1" applyAlignment="1">
      <alignment horizontal="center" vertical="center"/>
    </xf>
    <xf numFmtId="167" fontId="33" fillId="10" borderId="11" xfId="0" applyNumberFormat="1" applyFont="1" applyFill="1" applyBorder="1" applyAlignment="1">
      <alignment horizontal="center" vertical="center"/>
    </xf>
    <xf numFmtId="167" fontId="33" fillId="10" borderId="8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/>
    </xf>
    <xf numFmtId="2" fontId="44" fillId="10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4109842501289E-2"/>
          <c:y val="0.1032669309592079"/>
          <c:w val="0.9210826649731032"/>
          <c:h val="0.7967159065626113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3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'Problem 2 (2)'!$O$12:$O$21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D-4401-9ADB-99A16EF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441432"/>
        <c:axId val="685446024"/>
      </c:scatterChart>
      <c:valAx>
        <c:axId val="68544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6024"/>
        <c:crosses val="autoZero"/>
        <c:crossBetween val="midCat"/>
      </c:valAx>
      <c:valAx>
        <c:axId val="68544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1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2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13" Type="http://schemas.openxmlformats.org/officeDocument/2006/relationships/hyperlink" Target="#'Problem 11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12" Type="http://schemas.openxmlformats.org/officeDocument/2006/relationships/hyperlink" Target="#'Notes 1'!A1"/><Relationship Id="rId17" Type="http://schemas.openxmlformats.org/officeDocument/2006/relationships/hyperlink" Target="#'Problem 14'!A1"/><Relationship Id="rId2" Type="http://schemas.openxmlformats.org/officeDocument/2006/relationships/hyperlink" Target="#'Problem 2'!A1"/><Relationship Id="rId16" Type="http://schemas.openxmlformats.org/officeDocument/2006/relationships/hyperlink" Target="#'Notes 2'!A1"/><Relationship Id="rId1" Type="http://schemas.openxmlformats.org/officeDocument/2006/relationships/hyperlink" Target="#'Problem 1'!A1"/><Relationship Id="rId6" Type="http://schemas.openxmlformats.org/officeDocument/2006/relationships/hyperlink" Target="#'Problem 6'!A1"/><Relationship Id="rId11" Type="http://schemas.openxmlformats.org/officeDocument/2006/relationships/hyperlink" Target="#FirstPage!A1"/><Relationship Id="rId5" Type="http://schemas.openxmlformats.org/officeDocument/2006/relationships/hyperlink" Target="#'Problem 5'!A1"/><Relationship Id="rId15" Type="http://schemas.openxmlformats.org/officeDocument/2006/relationships/hyperlink" Target="#'Problem 13 '!A1"/><Relationship Id="rId10" Type="http://schemas.openxmlformats.org/officeDocument/2006/relationships/hyperlink" Target="#'Problem 10'!A1"/><Relationship Id="rId4" Type="http://schemas.openxmlformats.org/officeDocument/2006/relationships/hyperlink" Target="#'Problem 4'!A1"/><Relationship Id="rId9" Type="http://schemas.openxmlformats.org/officeDocument/2006/relationships/hyperlink" Target="#'Problem 9'!A1"/><Relationship Id="rId14" Type="http://schemas.openxmlformats.org/officeDocument/2006/relationships/hyperlink" Target="#'Problem 12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9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430893</xdr:colOff>
      <xdr:row>9</xdr:row>
      <xdr:rowOff>148770</xdr:rowOff>
    </xdr:from>
    <xdr:to>
      <xdr:col>21</xdr:col>
      <xdr:colOff>607785</xdr:colOff>
      <xdr:row>14</xdr:row>
      <xdr:rowOff>175985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765393" y="1748970"/>
          <a:ext cx="3910692" cy="916215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0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0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 324   </a:t>
          </a:r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16</xdr:col>
      <xdr:colOff>165100</xdr:colOff>
      <xdr:row>40</xdr:row>
      <xdr:rowOff>126092</xdr:rowOff>
    </xdr:from>
    <xdr:to>
      <xdr:col>21</xdr:col>
      <xdr:colOff>558687</xdr:colOff>
      <xdr:row>47</xdr:row>
      <xdr:rowOff>98877</xdr:rowOff>
    </xdr:to>
    <xdr:sp macro="" textlink="">
      <xdr:nvSpPr>
        <xdr:cNvPr id="9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121900" y="7238092"/>
          <a:ext cx="3505087" cy="12173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14</xdr:col>
      <xdr:colOff>175078</xdr:colOff>
      <xdr:row>2</xdr:row>
      <xdr:rowOff>53523</xdr:rowOff>
    </xdr:from>
    <xdr:to>
      <xdr:col>23</xdr:col>
      <xdr:colOff>484412</xdr:colOff>
      <xdr:row>6</xdr:row>
      <xdr:rowOff>175079</xdr:rowOff>
    </xdr:to>
    <xdr:sp macro="" textlink="">
      <xdr:nvSpPr>
        <xdr:cNvPr id="5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87278" y="409123"/>
          <a:ext cx="5910034" cy="8327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14</xdr:col>
      <xdr:colOff>177801</xdr:colOff>
      <xdr:row>16</xdr:row>
      <xdr:rowOff>29028</xdr:rowOff>
    </xdr:from>
    <xdr:to>
      <xdr:col>23</xdr:col>
      <xdr:colOff>500743</xdr:colOff>
      <xdr:row>37</xdr:row>
      <xdr:rowOff>76200</xdr:rowOff>
    </xdr:to>
    <xdr:sp macro="" textlink="">
      <xdr:nvSpPr>
        <xdr:cNvPr id="10" name="Rounded Rectangl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890001" y="2873828"/>
          <a:ext cx="5923642" cy="3780972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Test 2</a:t>
          </a:r>
        </a:p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Pretest</a:t>
          </a:r>
        </a:p>
        <a:p>
          <a:pPr algn="ctr"/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10/27/21</a:t>
          </a:r>
        </a:p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24</xdr:col>
      <xdr:colOff>558801</xdr:colOff>
      <xdr:row>23</xdr:row>
      <xdr:rowOff>117928</xdr:rowOff>
    </xdr:from>
    <xdr:to>
      <xdr:col>32</xdr:col>
      <xdr:colOff>292100</xdr:colOff>
      <xdr:row>30</xdr:row>
      <xdr:rowOff>127000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1D55C65A-69EF-4234-880A-6A80F0769AD7}"/>
            </a:ext>
          </a:extLst>
        </xdr:cNvPr>
        <xdr:cNvSpPr/>
      </xdr:nvSpPr>
      <xdr:spPr>
        <a:xfrm>
          <a:off x="15494001" y="4207328"/>
          <a:ext cx="4711699" cy="1253672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400" b="1" baseline="0">
              <a:solidFill>
                <a:srgbClr val="002060"/>
              </a:solidFill>
              <a:latin typeface="Lucida Bright" panose="02040602050505020304" pitchFamily="18" charset="0"/>
            </a:rPr>
            <a:t>Answers </a:t>
          </a:r>
        </a:p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54429</xdr:rowOff>
    </xdr:from>
    <xdr:to>
      <xdr:col>11</xdr:col>
      <xdr:colOff>557893</xdr:colOff>
      <xdr:row>89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7293429" y="1578429"/>
          <a:ext cx="0" cy="156346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503464</xdr:colOff>
      <xdr:row>2</xdr:row>
      <xdr:rowOff>68034</xdr:rowOff>
    </xdr:from>
    <xdr:to>
      <xdr:col>20</xdr:col>
      <xdr:colOff>598714</xdr:colOff>
      <xdr:row>6</xdr:row>
      <xdr:rowOff>95249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300607" y="449034"/>
          <a:ext cx="3333750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598715</xdr:colOff>
      <xdr:row>2</xdr:row>
      <xdr:rowOff>163285</xdr:rowOff>
    </xdr:from>
    <xdr:to>
      <xdr:col>11</xdr:col>
      <xdr:colOff>190500</xdr:colOff>
      <xdr:row>7</xdr:row>
      <xdr:rowOff>48985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435679" y="544285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5 Solution</a:t>
          </a:r>
        </a:p>
      </xdr:txBody>
    </xdr:sp>
    <xdr:clientData/>
  </xdr:twoCellAnchor>
  <xdr:twoCellAnchor>
    <xdr:from>
      <xdr:col>1</xdr:col>
      <xdr:colOff>122464</xdr:colOff>
      <xdr:row>10</xdr:row>
      <xdr:rowOff>81645</xdr:rowOff>
    </xdr:from>
    <xdr:to>
      <xdr:col>7</xdr:col>
      <xdr:colOff>2111828</xdr:colOff>
      <xdr:row>17</xdr:row>
      <xdr:rowOff>10887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32064" y="1986645"/>
          <a:ext cx="4208689" cy="1262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544285</xdr:colOff>
      <xdr:row>10</xdr:row>
      <xdr:rowOff>3267</xdr:rowOff>
    </xdr:from>
    <xdr:to>
      <xdr:col>11</xdr:col>
      <xdr:colOff>43543</xdr:colOff>
      <xdr:row>24</xdr:row>
      <xdr:rowOff>130969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544285" y="1908267"/>
          <a:ext cx="6271533" cy="2899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units)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DL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</a:t>
          </a:r>
          <a:r>
            <a:rPr lang="en-US" sz="2400" baseline="0">
              <a:solidFill>
                <a:sysClr val="windowText" lastClr="00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MC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  <xdr:twoCellAnchor>
    <xdr:from>
      <xdr:col>12</xdr:col>
      <xdr:colOff>236764</xdr:colOff>
      <xdr:row>9</xdr:row>
      <xdr:rowOff>118723</xdr:rowOff>
    </xdr:from>
    <xdr:to>
      <xdr:col>17</xdr:col>
      <xdr:colOff>166687</xdr:colOff>
      <xdr:row>13</xdr:row>
      <xdr:rowOff>96950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923439" y="1833223"/>
          <a:ext cx="2130198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149678</xdr:colOff>
      <xdr:row>15</xdr:row>
      <xdr:rowOff>272144</xdr:rowOff>
    </xdr:from>
    <xdr:to>
      <xdr:col>10</xdr:col>
      <xdr:colOff>585106</xdr:colOff>
      <xdr:row>29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61999" y="2558144"/>
          <a:ext cx="5946321" cy="3673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Compute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using Excel: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mode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median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range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variance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standard deviation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using the array shown below: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13</xdr:col>
      <xdr:colOff>108857</xdr:colOff>
      <xdr:row>3</xdr:row>
      <xdr:rowOff>108857</xdr:rowOff>
    </xdr:from>
    <xdr:to>
      <xdr:col>13</xdr:col>
      <xdr:colOff>163287</xdr:colOff>
      <xdr:row>56</xdr:row>
      <xdr:rowOff>40821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8069036" y="680357"/>
          <a:ext cx="54430" cy="114572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598714</xdr:colOff>
      <xdr:row>3</xdr:row>
      <xdr:rowOff>108857</xdr:rowOff>
    </xdr:from>
    <xdr:to>
      <xdr:col>18</xdr:col>
      <xdr:colOff>693964</xdr:colOff>
      <xdr:row>7</xdr:row>
      <xdr:rowOff>136072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558893" y="680357"/>
          <a:ext cx="386442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40821</xdr:colOff>
      <xdr:row>10</xdr:row>
      <xdr:rowOff>54429</xdr:rowOff>
    </xdr:from>
    <xdr:to>
      <xdr:col>22</xdr:col>
      <xdr:colOff>108857</xdr:colOff>
      <xdr:row>14</xdr:row>
      <xdr:rowOff>122464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9837964" y="1959429"/>
          <a:ext cx="5238750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Data to Data Analysis to Descriptive Statistics</a:t>
          </a:r>
          <a:r>
            <a:rPr lang="en-US" sz="2000" baseline="0"/>
            <a:t> to Summary Statistics</a:t>
          </a:r>
          <a:endParaRPr lang="en-US" sz="2000"/>
        </a:p>
      </xdr:txBody>
    </xdr:sp>
    <xdr:clientData/>
  </xdr:twoCellAnchor>
  <xdr:twoCellAnchor>
    <xdr:from>
      <xdr:col>3</xdr:col>
      <xdr:colOff>340179</xdr:colOff>
      <xdr:row>2</xdr:row>
      <xdr:rowOff>108857</xdr:rowOff>
    </xdr:from>
    <xdr:to>
      <xdr:col>11</xdr:col>
      <xdr:colOff>381000</xdr:colOff>
      <xdr:row>6</xdr:row>
      <xdr:rowOff>185057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177143" y="489857"/>
          <a:ext cx="49393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Problem 4 Solution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1006929</xdr:colOff>
      <xdr:row>22</xdr:row>
      <xdr:rowOff>54428</xdr:rowOff>
    </xdr:from>
    <xdr:to>
      <xdr:col>12</xdr:col>
      <xdr:colOff>1006929</xdr:colOff>
      <xdr:row>22</xdr:row>
      <xdr:rowOff>328748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flipH="1">
          <a:off x="12287250" y="4884964"/>
          <a:ext cx="0" cy="274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1094013</xdr:colOff>
      <xdr:row>1</xdr:row>
      <xdr:rowOff>136072</xdr:rowOff>
    </xdr:from>
    <xdr:to>
      <xdr:col>11</xdr:col>
      <xdr:colOff>149678</xdr:colOff>
      <xdr:row>5</xdr:row>
      <xdr:rowOff>95250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3434442" y="326572"/>
          <a:ext cx="5369379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3 Solution</a:t>
          </a:r>
        </a:p>
      </xdr:txBody>
    </xdr:sp>
    <xdr:clientData/>
  </xdr:twoCellAnchor>
  <xdr:twoCellAnchor>
    <xdr:from>
      <xdr:col>10</xdr:col>
      <xdr:colOff>419099</xdr:colOff>
      <xdr:row>6</xdr:row>
      <xdr:rowOff>250372</xdr:rowOff>
    </xdr:from>
    <xdr:to>
      <xdr:col>10</xdr:col>
      <xdr:colOff>419099</xdr:colOff>
      <xdr:row>43</xdr:row>
      <xdr:rowOff>32658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8488135" y="1719943"/>
          <a:ext cx="0" cy="95794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8</xdr:row>
      <xdr:rowOff>157299</xdr:rowOff>
    </xdr:from>
    <xdr:to>
      <xdr:col>9</xdr:col>
      <xdr:colOff>249101</xdr:colOff>
      <xdr:row>37</xdr:row>
      <xdr:rowOff>40823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335280" y="2252799"/>
          <a:ext cx="7397750" cy="7911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Nowlin Plastics produces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a variety of compact disc (CD) storage cases. Nowlin's best selling product is the CD-50, a slimplastic CD holder with a specially designed lining that protects the optical surface of the disc.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Several products are produced on the same manufacturing line and a set up cost is incurred each time a change over is made for a new product. Suppose that the setup cost for the CD-50 is $5,000.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This set-up cost is a fixed cost that is incurred regardless of the number of units eventually produced. In addition, suppose that variable labor and material costs are $2 for each nit produced. Suppose that each CD-50 storage unit sells for $5.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How many units will have to be produced and sold in order for Novlin to make $10,000 in profit? 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2</xdr:col>
      <xdr:colOff>27215</xdr:colOff>
      <xdr:row>1</xdr:row>
      <xdr:rowOff>176893</xdr:rowOff>
    </xdr:from>
    <xdr:to>
      <xdr:col>4</xdr:col>
      <xdr:colOff>79602</xdr:colOff>
      <xdr:row>5</xdr:row>
      <xdr:rowOff>250373</xdr:rowOff>
    </xdr:to>
    <xdr:sp macro="" textlink="">
      <xdr:nvSpPr>
        <xdr:cNvPr id="23" name="Left Arrow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208315" y="367393"/>
          <a:ext cx="1233487" cy="106408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24</xdr:row>
      <xdr:rowOff>122465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34785" y="1986645"/>
          <a:ext cx="5946321" cy="435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Given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data set: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2, 4, 6, 7, 7, 17, 8, 9, 20, 1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Determine the equation of the best fitted line that can be drawn.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What is the value of the intercept?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7546522" y="1660071"/>
          <a:ext cx="0" cy="88242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18</xdr:col>
      <xdr:colOff>435429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401050" y="639535"/>
          <a:ext cx="3350079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88445</xdr:colOff>
      <xdr:row>10</xdr:row>
      <xdr:rowOff>149679</xdr:rowOff>
    </xdr:from>
    <xdr:to>
      <xdr:col>25</xdr:col>
      <xdr:colOff>312964</xdr:colOff>
      <xdr:row>21</xdr:row>
      <xdr:rowOff>40821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585108</xdr:colOff>
      <xdr:row>2</xdr:row>
      <xdr:rowOff>176893</xdr:rowOff>
    </xdr:from>
    <xdr:to>
      <xdr:col>11</xdr:col>
      <xdr:colOff>176893</xdr:colOff>
      <xdr:row>7</xdr:row>
      <xdr:rowOff>62593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422072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2 Solution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14</xdr:row>
      <xdr:rowOff>68037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732064" y="1986645"/>
          <a:ext cx="8426903" cy="748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Given the following data find the following: Relative frequency, cumulative frequency, and cumulative relative frequency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408214</xdr:colOff>
      <xdr:row>2</xdr:row>
      <xdr:rowOff>122465</xdr:rowOff>
    </xdr:from>
    <xdr:to>
      <xdr:col>1</xdr:col>
      <xdr:colOff>898072</xdr:colOff>
      <xdr:row>7</xdr:row>
      <xdr:rowOff>54431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408214" y="503465"/>
          <a:ext cx="11021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10051597" y="1660071"/>
          <a:ext cx="0" cy="87480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8</xdr:row>
      <xdr:rowOff>176892</xdr:rowOff>
    </xdr:from>
    <xdr:to>
      <xdr:col>16</xdr:col>
      <xdr:colOff>299357</xdr:colOff>
      <xdr:row>11</xdr:row>
      <xdr:rowOff>146412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10616293" y="1700892"/>
          <a:ext cx="3276600" cy="54102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2</xdr:col>
      <xdr:colOff>489857</xdr:colOff>
      <xdr:row>2</xdr:row>
      <xdr:rowOff>176893</xdr:rowOff>
    </xdr:from>
    <xdr:to>
      <xdr:col>7</xdr:col>
      <xdr:colOff>176893</xdr:colOff>
      <xdr:row>7</xdr:row>
      <xdr:rowOff>62593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2272393" y="557893"/>
          <a:ext cx="469446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 Solution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DF2C64A1-E988-4A67-A2DB-D082059FA9D2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4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14FD530-AED8-4271-85B7-5E7F368903B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91550D-AE89-4B79-9839-DAADDA4BFFF0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34472</xdr:colOff>
      <xdr:row>2</xdr:row>
      <xdr:rowOff>96158</xdr:rowOff>
    </xdr:from>
    <xdr:to>
      <xdr:col>13</xdr:col>
      <xdr:colOff>67129</xdr:colOff>
      <xdr:row>45</xdr:row>
      <xdr:rowOff>128815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3BF026A-3664-4968-8DCE-EB2DAC2D6EAE}"/>
            </a:ext>
          </a:extLst>
        </xdr:cNvPr>
        <xdr:cNvCxnSpPr/>
      </xdr:nvCxnSpPr>
      <xdr:spPr>
        <a:xfrm>
          <a:off x="9700986" y="466272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522514</xdr:colOff>
      <xdr:row>11</xdr:row>
      <xdr:rowOff>54427</xdr:rowOff>
    </xdr:from>
    <xdr:to>
      <xdr:col>12</xdr:col>
      <xdr:colOff>500747</xdr:colOff>
      <xdr:row>23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1D753F0-E32F-49AE-B908-CCB5F6EE1428}"/>
            </a:ext>
          </a:extLst>
        </xdr:cNvPr>
        <xdr:cNvSpPr txBox="1"/>
      </xdr:nvSpPr>
      <xdr:spPr>
        <a:xfrm>
          <a:off x="1109889" y="2149927"/>
          <a:ext cx="8153858" cy="22950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188</a:t>
          </a:r>
        </a:p>
        <a:p>
          <a:r>
            <a:rPr lang="en-US" sz="2000" baseline="0">
              <a:latin typeface="Lucida Bright" panose="02040602050505020304" pitchFamily="18" charset="0"/>
            </a:rPr>
            <a:t>In a sample of 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25 </a:t>
          </a:r>
          <a:r>
            <a:rPr lang="en-US" sz="2000" baseline="0">
              <a:latin typeface="Lucida Bright" panose="02040602050505020304" pitchFamily="18" charset="0"/>
            </a:rPr>
            <a:t>new cars, we find that the mean mileage per gallon (mpg)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96.52</a:t>
          </a:r>
          <a:r>
            <a:rPr lang="en-US" sz="2000" baseline="0">
              <a:latin typeface="Lucida Bright" panose="02040602050505020304" pitchFamily="18" charset="0"/>
            </a:rPr>
            <a:t> with the standard deviation of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 10.70</a:t>
          </a:r>
          <a:r>
            <a:rPr lang="en-US" sz="2000" baseline="0">
              <a:latin typeface="Lucida Bright" panose="02040602050505020304" pitchFamily="18" charset="0"/>
            </a:rPr>
            <a:t>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What is the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90% </a:t>
          </a:r>
          <a:r>
            <a:rPr lang="en-US" sz="2000" baseline="0">
              <a:latin typeface="Lucida Bright" panose="02040602050505020304" pitchFamily="18" charset="0"/>
            </a:rPr>
            <a:t>confidence interval for the population mean.</a:t>
          </a:r>
        </a:p>
        <a:p>
          <a:r>
            <a:rPr lang="en-US" sz="2000" baseline="0">
              <a:latin typeface="Lucida Bright" panose="02040602050505020304" pitchFamily="18" charset="0"/>
            </a:rPr>
            <a:t>Assume that mpgs follow a normal distribution.</a:t>
          </a:r>
        </a:p>
      </xdr:txBody>
    </xdr:sp>
    <xdr:clientData/>
  </xdr:twoCellAnchor>
  <xdr:twoCellAnchor>
    <xdr:from>
      <xdr:col>14</xdr:col>
      <xdr:colOff>165100</xdr:colOff>
      <xdr:row>3</xdr:row>
      <xdr:rowOff>152400</xdr:rowOff>
    </xdr:from>
    <xdr:to>
      <xdr:col>19</xdr:col>
      <xdr:colOff>124278</xdr:colOff>
      <xdr:row>8</xdr:row>
      <xdr:rowOff>39551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9C3D268B-8414-43BF-9863-96498A651799}"/>
            </a:ext>
          </a:extLst>
        </xdr:cNvPr>
        <xdr:cNvSpPr/>
      </xdr:nvSpPr>
      <xdr:spPr>
        <a:xfrm>
          <a:off x="10452100" y="685800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13</xdr:col>
      <xdr:colOff>500745</xdr:colOff>
      <xdr:row>11</xdr:row>
      <xdr:rowOff>54428</xdr:rowOff>
    </xdr:from>
    <xdr:to>
      <xdr:col>20</xdr:col>
      <xdr:colOff>500745</xdr:colOff>
      <xdr:row>16</xdr:row>
      <xdr:rowOff>119744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7A86C35-30CF-4CD7-9B91-68A48E83473D}"/>
                </a:ext>
              </a:extLst>
            </xdr:cNvPr>
            <xdr:cNvSpPr txBox="1"/>
          </xdr:nvSpPr>
          <xdr:spPr>
            <a:xfrm>
              <a:off x="10167259" y="2090057"/>
              <a:ext cx="426720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𝛼</m:t>
                          </m:r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2</m:t>
                          </m:r>
                        </m:den>
                      </m:f>
                    </m:sub>
                  </m:sSub>
                  <m:f>
                    <m:f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𝑠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7A86C35-30CF-4CD7-9B91-68A48E83473D}"/>
                </a:ext>
              </a:extLst>
            </xdr:cNvPr>
            <xdr:cNvSpPr txBox="1"/>
          </xdr:nvSpPr>
          <xdr:spPr>
            <a:xfrm>
              <a:off x="10167259" y="2090057"/>
              <a:ext cx="426720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/>
              <a:r>
                <a:rPr lang="en-US" sz="2800" i="0" baseline="0">
                  <a:latin typeface="Cambria Math" panose="02040503050406030204" pitchFamily="18" charset="0"/>
                </a:rPr>
                <a:t>𝑥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:r>
                <a:rPr lang="en-US" sz="2800" i="0" baseline="0">
                  <a:latin typeface="Cambria Math" panose="02040503050406030204" pitchFamily="18" charset="0"/>
                </a:rPr>
                <a:t>𝑡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800" i="0" baseline="0">
                  <a:latin typeface="Cambria Math" panose="02040503050406030204" pitchFamily="18" charset="0"/>
                </a:rPr>
                <a:t>𝛼∕2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 </a:t>
              </a:r>
              <a:r>
                <a:rPr lang="en-US" sz="2800" i="0" baseline="0">
                  <a:latin typeface="Cambria Math" panose="02040503050406030204" pitchFamily="18" charset="0"/>
                </a:rPr>
                <a:t> 𝑠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/√</a:t>
              </a:r>
              <a:r>
                <a:rPr lang="en-US" sz="2800" i="0" baseline="0">
                  <a:latin typeface="Cambria Math" panose="02040503050406030204" pitchFamily="18" charset="0"/>
                </a:rPr>
                <a:t>𝑛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oneCellAnchor>
    <xdr:from>
      <xdr:col>13</xdr:col>
      <xdr:colOff>511629</xdr:colOff>
      <xdr:row>18</xdr:row>
      <xdr:rowOff>163286</xdr:rowOff>
    </xdr:from>
    <xdr:ext cx="707571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1F6CF09-7CE4-4AF3-B009-FEE3AE73865F}"/>
                </a:ext>
              </a:extLst>
            </xdr:cNvPr>
            <xdr:cNvSpPr txBox="1"/>
          </xdr:nvSpPr>
          <xdr:spPr>
            <a:xfrm>
              <a:off x="10178143" y="3537857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/>
                <a:t> =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1F6CF09-7CE4-4AF3-B009-FEE3AE73865F}"/>
                </a:ext>
              </a:extLst>
            </xdr:cNvPr>
            <xdr:cNvSpPr txBox="1"/>
          </xdr:nvSpPr>
          <xdr:spPr>
            <a:xfrm>
              <a:off x="10178143" y="3537857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/>
                <a:t> =</a:t>
              </a:r>
            </a:p>
          </xdr:txBody>
        </xdr:sp>
      </mc:Fallback>
    </mc:AlternateContent>
    <xdr:clientData/>
  </xdr:oneCellAnchor>
  <xdr:oneCellAnchor>
    <xdr:from>
      <xdr:col>13</xdr:col>
      <xdr:colOff>489856</xdr:colOff>
      <xdr:row>22</xdr:row>
      <xdr:rowOff>21772</xdr:rowOff>
    </xdr:from>
    <xdr:ext cx="642257" cy="42691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110C49E-85CD-45FF-8070-EF56B7F89B3D}"/>
            </a:ext>
          </a:extLst>
        </xdr:cNvPr>
        <xdr:cNvSpPr txBox="1"/>
      </xdr:nvSpPr>
      <xdr:spPr>
        <a:xfrm>
          <a:off x="10156370" y="413657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oneCellAnchor>
    <xdr:from>
      <xdr:col>13</xdr:col>
      <xdr:colOff>261258</xdr:colOff>
      <xdr:row>21</xdr:row>
      <xdr:rowOff>152399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BCD3B369-B136-4AE5-A061-066AA7160E93}"/>
                </a:ext>
              </a:extLst>
            </xdr:cNvPr>
            <xdr:cNvSpPr txBox="1"/>
          </xdr:nvSpPr>
          <xdr:spPr>
            <a:xfrm>
              <a:off x="9927772" y="4082142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BCD3B369-B136-4AE5-A061-066AA7160E93}"/>
                </a:ext>
              </a:extLst>
            </xdr:cNvPr>
            <xdr:cNvSpPr txBox="1"/>
          </xdr:nvSpPr>
          <xdr:spPr>
            <a:xfrm>
              <a:off x="9927772" y="4082142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13</xdr:col>
      <xdr:colOff>206829</xdr:colOff>
      <xdr:row>25</xdr:row>
      <xdr:rowOff>250370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223795C-7E30-4146-BF6C-32038C7DF129}"/>
                </a:ext>
              </a:extLst>
            </xdr:cNvPr>
            <xdr:cNvSpPr txBox="1"/>
          </xdr:nvSpPr>
          <xdr:spPr>
            <a:xfrm>
              <a:off x="9873343" y="4920341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/2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223795C-7E30-4146-BF6C-32038C7DF129}"/>
                </a:ext>
              </a:extLst>
            </xdr:cNvPr>
            <xdr:cNvSpPr txBox="1"/>
          </xdr:nvSpPr>
          <xdr:spPr>
            <a:xfrm>
              <a:off x="9873343" y="4920341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</a:t>
              </a:r>
              <a:r>
                <a:rPr lang="en-US" sz="28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/2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13</xdr:col>
      <xdr:colOff>391887</xdr:colOff>
      <xdr:row>28</xdr:row>
      <xdr:rowOff>130628</xdr:rowOff>
    </xdr:from>
    <xdr:ext cx="5334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EA809CE2-F1D7-488D-A8B4-FCB304960B79}"/>
                </a:ext>
              </a:extLst>
            </xdr:cNvPr>
            <xdr:cNvSpPr txBox="1"/>
          </xdr:nvSpPr>
          <xdr:spPr>
            <a:xfrm>
              <a:off x="10058401" y="5355771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EA809CE2-F1D7-488D-A8B4-FCB304960B79}"/>
                </a:ext>
              </a:extLst>
            </xdr:cNvPr>
            <xdr:cNvSpPr txBox="1"/>
          </xdr:nvSpPr>
          <xdr:spPr>
            <a:xfrm>
              <a:off x="10058401" y="5355771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oneCellAnchor>
    <xdr:from>
      <xdr:col>13</xdr:col>
      <xdr:colOff>337457</xdr:colOff>
      <xdr:row>31</xdr:row>
      <xdr:rowOff>163286</xdr:rowOff>
    </xdr:from>
    <xdr:ext cx="67491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9130FBE7-F356-453A-9BA6-05D53A35BF36}"/>
                </a:ext>
              </a:extLst>
            </xdr:cNvPr>
            <xdr:cNvSpPr txBox="1"/>
          </xdr:nvSpPr>
          <xdr:spPr>
            <a:xfrm>
              <a:off x="10003971" y="5943600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df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9130FBE7-F356-453A-9BA6-05D53A35BF36}"/>
                </a:ext>
              </a:extLst>
            </xdr:cNvPr>
            <xdr:cNvSpPr txBox="1"/>
          </xdr:nvSpPr>
          <xdr:spPr>
            <a:xfrm>
              <a:off x="10003971" y="5943600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df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twoCellAnchor>
    <xdr:from>
      <xdr:col>18</xdr:col>
      <xdr:colOff>10888</xdr:colOff>
      <xdr:row>19</xdr:row>
      <xdr:rowOff>119744</xdr:rowOff>
    </xdr:from>
    <xdr:to>
      <xdr:col>21</xdr:col>
      <xdr:colOff>468086</xdr:colOff>
      <xdr:row>24</xdr:row>
      <xdr:rowOff>65316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6037D49-42CE-41A2-83D4-789A82E85D6F}"/>
            </a:ext>
          </a:extLst>
        </xdr:cNvPr>
        <xdr:cNvSpPr txBox="1"/>
      </xdr:nvSpPr>
      <xdr:spPr>
        <a:xfrm>
          <a:off x="12725402" y="3679373"/>
          <a:ext cx="2285998" cy="87085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+mj-lt"/>
            </a:rPr>
            <a:t>TINV (0.05,24)=</a:t>
          </a:r>
        </a:p>
      </xdr:txBody>
    </xdr:sp>
    <xdr:clientData/>
  </xdr:twoCellAnchor>
  <xdr:oneCellAnchor>
    <xdr:from>
      <xdr:col>13</xdr:col>
      <xdr:colOff>348343</xdr:colOff>
      <xdr:row>34</xdr:row>
      <xdr:rowOff>141514</xdr:rowOff>
    </xdr:from>
    <xdr:ext cx="67491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8301F83D-A22D-43DA-B3B4-7210AE4A4993}"/>
                </a:ext>
              </a:extLst>
            </xdr:cNvPr>
            <xdr:cNvSpPr txBox="1"/>
          </xdr:nvSpPr>
          <xdr:spPr>
            <a:xfrm>
              <a:off x="10014857" y="6477000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s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8301F83D-A22D-43DA-B3B4-7210AE4A4993}"/>
                </a:ext>
              </a:extLst>
            </xdr:cNvPr>
            <xdr:cNvSpPr txBox="1"/>
          </xdr:nvSpPr>
          <xdr:spPr>
            <a:xfrm>
              <a:off x="10014857" y="6477000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s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oneCellAnchor>
    <xdr:from>
      <xdr:col>18</xdr:col>
      <xdr:colOff>108858</xdr:colOff>
      <xdr:row>28</xdr:row>
      <xdr:rowOff>76199</xdr:rowOff>
    </xdr:from>
    <xdr:ext cx="1082732" cy="5070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7CC7A717-E50F-4CFA-9815-3B9A7813426D}"/>
                </a:ext>
              </a:extLst>
            </xdr:cNvPr>
            <xdr:cNvSpPr txBox="1"/>
          </xdr:nvSpPr>
          <xdr:spPr>
            <a:xfrm>
              <a:off x="12823372" y="5301342"/>
              <a:ext cx="1082732" cy="5070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25</m:t>
                        </m:r>
                      </m:e>
                    </m:rad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7CC7A717-E50F-4CFA-9815-3B9A7813426D}"/>
                </a:ext>
              </a:extLst>
            </xdr:cNvPr>
            <xdr:cNvSpPr txBox="1"/>
          </xdr:nvSpPr>
          <xdr:spPr>
            <a:xfrm>
              <a:off x="12823372" y="5301342"/>
              <a:ext cx="1082732" cy="5070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25=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22</xdr:col>
      <xdr:colOff>217716</xdr:colOff>
      <xdr:row>20</xdr:row>
      <xdr:rowOff>21771</xdr:rowOff>
    </xdr:from>
    <xdr:to>
      <xdr:col>26</xdr:col>
      <xdr:colOff>108858</xdr:colOff>
      <xdr:row>24</xdr:row>
      <xdr:rowOff>32656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BA7268C-279E-4625-BDED-D7A345874004}"/>
            </a:ext>
          </a:extLst>
        </xdr:cNvPr>
        <xdr:cNvSpPr txBox="1"/>
      </xdr:nvSpPr>
      <xdr:spPr>
        <a:xfrm>
          <a:off x="15370630" y="3766457"/>
          <a:ext cx="2329542" cy="7511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solidFill>
                <a:srgbClr val="836967"/>
              </a:solidFill>
              <a:latin typeface="+mj-lt"/>
            </a:rPr>
            <a:t>T.INV.2T (0.1,24)</a:t>
          </a:r>
          <a:r>
            <a:rPr lang="en-US" sz="2000" baseline="0">
              <a:latin typeface="+mj-lt"/>
            </a:rPr>
            <a:t>=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8A9BA2DE-A372-421C-AFC2-79E035A17C5A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3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125</xdr:row>
      <xdr:rowOff>81643</xdr:rowOff>
    </xdr:from>
    <xdr:to>
      <xdr:col>28</xdr:col>
      <xdr:colOff>562790</xdr:colOff>
      <xdr:row>125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7893239F-8027-466D-94AB-189A3BBF09A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6B4A12-9C50-4807-BC18-42D94439D726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359229</xdr:colOff>
      <xdr:row>2</xdr:row>
      <xdr:rowOff>18143</xdr:rowOff>
    </xdr:from>
    <xdr:to>
      <xdr:col>13</xdr:col>
      <xdr:colOff>391886</xdr:colOff>
      <xdr:row>42</xdr:row>
      <xdr:rowOff>50800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46EECFD-073B-48A5-A59E-2018E13D4C1F}"/>
            </a:ext>
          </a:extLst>
        </xdr:cNvPr>
        <xdr:cNvCxnSpPr/>
      </xdr:nvCxnSpPr>
      <xdr:spPr>
        <a:xfrm>
          <a:off x="10036629" y="373743"/>
          <a:ext cx="32657" cy="77415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457199</xdr:colOff>
      <xdr:row>10</xdr:row>
      <xdr:rowOff>185059</xdr:rowOff>
    </xdr:from>
    <xdr:to>
      <xdr:col>12</xdr:col>
      <xdr:colOff>435432</xdr:colOff>
      <xdr:row>29</xdr:row>
      <xdr:rowOff>21773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CB3C578-7470-4D80-A381-209AEAFF6BC7}"/>
            </a:ext>
          </a:extLst>
        </xdr:cNvPr>
        <xdr:cNvSpPr txBox="1"/>
      </xdr:nvSpPr>
      <xdr:spPr>
        <a:xfrm>
          <a:off x="1066799" y="2601688"/>
          <a:ext cx="8425547" cy="3624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2000" baseline="0">
              <a:latin typeface="Lucida Bright" panose="02040602050505020304" pitchFamily="18" charset="0"/>
            </a:rPr>
            <a:t>The study found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55%</a:t>
          </a:r>
          <a:r>
            <a:rPr lang="en-US" sz="2000" baseline="0">
              <a:latin typeface="Lucida Bright" panose="02040602050505020304" pitchFamily="18" charset="0"/>
            </a:rPr>
            <a:t> of British firms experienced a cyber-attack in the past year.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proportion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In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firms, what is the probability that the sample proportion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greater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0.57</a:t>
          </a:r>
          <a:r>
            <a:rPr lang="en-US" sz="2000" baseline="0">
              <a:latin typeface="Lucida Bright" panose="02040602050505020304" pitchFamily="18" charset="0"/>
            </a:rPr>
            <a:t>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515257</xdr:colOff>
      <xdr:row>2</xdr:row>
      <xdr:rowOff>161472</xdr:rowOff>
    </xdr:from>
    <xdr:to>
      <xdr:col>20</xdr:col>
      <xdr:colOff>474435</xdr:colOff>
      <xdr:row>7</xdr:row>
      <xdr:rowOff>48623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FAF68605-4D82-46A9-BAB9-F027FA1D1FEA}"/>
            </a:ext>
          </a:extLst>
        </xdr:cNvPr>
        <xdr:cNvSpPr/>
      </xdr:nvSpPr>
      <xdr:spPr>
        <a:xfrm>
          <a:off x="10791371" y="531586"/>
          <a:ext cx="3616778" cy="812437"/>
        </a:xfrm>
        <a:prstGeom prst="roundRect">
          <a:avLst/>
        </a:prstGeom>
        <a:solidFill>
          <a:srgbClr val="C0504D">
            <a:lumMod val="75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  <a:scene3d>
          <a:camera prst="orthographicFront"/>
          <a:lightRig rig="threePt" dir="t"/>
        </a:scene3d>
        <a:sp3d>
          <a:bevelT w="114300" prst="hardEdge"/>
        </a:sp3d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0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Answer</a:t>
          </a:r>
        </a:p>
      </xdr:txBody>
    </xdr:sp>
    <xdr:clientData/>
  </xdr:twoCellAnchor>
  <xdr:twoCellAnchor>
    <xdr:from>
      <xdr:col>13</xdr:col>
      <xdr:colOff>468086</xdr:colOff>
      <xdr:row>13</xdr:row>
      <xdr:rowOff>185058</xdr:rowOff>
    </xdr:from>
    <xdr:to>
      <xdr:col>29</xdr:col>
      <xdr:colOff>261257</xdr:colOff>
      <xdr:row>13</xdr:row>
      <xdr:rowOff>185058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AD3555FC-21AE-473C-ACA0-F0165AEE5598}"/>
            </a:ext>
          </a:extLst>
        </xdr:cNvPr>
        <xdr:cNvCxnSpPr/>
      </xdr:nvCxnSpPr>
      <xdr:spPr>
        <a:xfrm flipV="1">
          <a:off x="10134600" y="3178629"/>
          <a:ext cx="95467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32658</xdr:colOff>
      <xdr:row>15</xdr:row>
      <xdr:rowOff>21775</xdr:rowOff>
    </xdr:from>
    <xdr:to>
      <xdr:col>21</xdr:col>
      <xdr:colOff>348344</xdr:colOff>
      <xdr:row>23</xdr:row>
      <xdr:rowOff>10886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AE1D2E7B-5E2C-4DE6-97FA-EA322FB9E1FA}"/>
                </a:ext>
              </a:extLst>
            </xdr:cNvPr>
            <xdr:cNvSpPr txBox="1"/>
          </xdr:nvSpPr>
          <xdr:spPr>
            <a:xfrm>
              <a:off x="10918372" y="2841175"/>
              <a:ext cx="3973286" cy="170905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Expected Value E(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  <m:r>
                    <a:rPr lang="en-US" sz="2000" b="0" i="1" baseline="0">
                      <a:latin typeface="Cambria Math" panose="02040503050406030204" pitchFamily="18" charset="0"/>
                    </a:rPr>
                    <m:t>)=0.55</m:t>
                  </m:r>
                </m:oMath>
              </a14:m>
              <a:endParaRPr lang="en-US" sz="2000" b="0" baseline="0">
                <a:latin typeface="Lucida Bright" panose="02040602050505020304" pitchFamily="18" charset="0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𝜎</m:t>
                      </m:r>
                    </m:e>
                    <m:sub>
                      <m:acc>
                        <m:accPr>
                          <m:chr m:val="̅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𝑥</m:t>
                          </m:r>
                        </m:e>
                      </m:acc>
                    </m:sub>
                  </m:sSub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aseline="0">
                              <a:latin typeface="Cambria Math" panose="02040503050406030204" pitchFamily="18" charset="0"/>
                            </a:rPr>
                            <m:t>0.55</m:t>
                          </m:r>
                          <m:r>
                            <a:rPr lang="en-US" sz="2800" b="0" i="0" baseline="0">
                              <a:latin typeface="Cambria Math" panose="02040503050406030204" pitchFamily="18" charset="0"/>
                            </a:rPr>
                            <m:t>∗</m:t>
                          </m:r>
                          <m:d>
                            <m:dPr>
                              <m:ctrlPr>
                                <a:rPr lang="en-US" sz="2800" i="1" baseline="0">
                                  <a:solidFill>
                                    <a:srgbClr val="836967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n-US" sz="2800" i="0" baseline="0">
                                  <a:latin typeface="Cambria Math" panose="02040503050406030204" pitchFamily="18" charset="0"/>
                                </a:rPr>
                                <m:t>1−0.55</m:t>
                              </m:r>
                            </m:e>
                          </m:d>
                        </m:num>
                        <m:den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100</m:t>
                          </m:r>
                        </m:den>
                      </m:f>
                    </m:e>
                  </m:rad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AE1D2E7B-5E2C-4DE6-97FA-EA322FB9E1FA}"/>
                </a:ext>
              </a:extLst>
            </xdr:cNvPr>
            <xdr:cNvSpPr txBox="1"/>
          </xdr:nvSpPr>
          <xdr:spPr>
            <a:xfrm>
              <a:off x="10918372" y="2841175"/>
              <a:ext cx="3973286" cy="170905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Expected Value E(</a:t>
              </a:r>
              <a:r>
                <a:rPr lang="en-US" sz="2000" i="0" baseline="0">
                  <a:latin typeface="Cambria Math" panose="02040503050406030204" pitchFamily="18" charset="0"/>
                </a:rPr>
                <a:t>𝑝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="0" i="0" baseline="0">
                  <a:latin typeface="Cambria Math" panose="02040503050406030204" pitchFamily="18" charset="0"/>
                </a:rPr>
                <a:t>)=0.55</a:t>
              </a:r>
              <a:endParaRPr lang="en-US" sz="2000" b="0" baseline="0">
                <a:latin typeface="Lucida Bright" panose="02040602050505020304" pitchFamily="18" charset="0"/>
              </a:endParaRPr>
            </a:p>
            <a:p>
              <a:pPr/>
              <a:r>
                <a:rPr lang="en-US" sz="2800" i="0" baseline="0">
                  <a:latin typeface="Cambria Math" panose="02040503050406030204" pitchFamily="18" charset="0"/>
                </a:rPr>
                <a:t>𝜎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 baseline="0">
                  <a:latin typeface="Cambria Math" panose="02040503050406030204" pitchFamily="18" charset="0"/>
                </a:rPr>
                <a:t>𝑥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√((</a:t>
              </a:r>
              <a:r>
                <a:rPr lang="en-US" sz="2800" i="0" baseline="0">
                  <a:latin typeface="Cambria Math" panose="02040503050406030204" pitchFamily="18" charset="0"/>
                </a:rPr>
                <a:t>0.55</a:t>
              </a:r>
              <a:r>
                <a:rPr lang="en-US" sz="2800" b="0" i="0" baseline="0">
                  <a:latin typeface="Cambria Math" panose="02040503050406030204" pitchFamily="18" charset="0"/>
                </a:rPr>
                <a:t>∗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 baseline="0">
                  <a:latin typeface="Cambria Math" panose="02040503050406030204" pitchFamily="18" charset="0"/>
                </a:rPr>
                <a:t>1−0.55)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)/</a:t>
              </a:r>
              <a:r>
                <a:rPr lang="en-US" sz="2800" i="0" baseline="0">
                  <a:latin typeface="Cambria Math" panose="02040503050406030204" pitchFamily="18" charset="0"/>
                </a:rPr>
                <a:t>100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54430</xdr:colOff>
      <xdr:row>25</xdr:row>
      <xdr:rowOff>32661</xdr:rowOff>
    </xdr:from>
    <xdr:to>
      <xdr:col>21</xdr:col>
      <xdr:colOff>337457</xdr:colOff>
      <xdr:row>36</xdr:row>
      <xdr:rowOff>163285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D0FAF9F4-EEDA-4EE5-96FE-E3515AC2945A}"/>
                </a:ext>
              </a:extLst>
            </xdr:cNvPr>
            <xdr:cNvSpPr txBox="1"/>
          </xdr:nvSpPr>
          <xdr:spPr>
            <a:xfrm>
              <a:off x="10940144" y="4942118"/>
              <a:ext cx="3940627" cy="21662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800" baseline="0">
                  <a:latin typeface="Lucida Bright" panose="02040602050505020304" pitchFamily="18" charset="0"/>
                </a:rPr>
                <a:t>P(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  <m:r>
                    <a:rPr lang="en-US" sz="2800" b="0" i="1" baseline="0">
                      <a:latin typeface="Cambria Math" panose="02040503050406030204" pitchFamily="18" charset="0"/>
                    </a:rPr>
                    <m:t>&gt;0.57)=</m:t>
                  </m:r>
                </m:oMath>
              </a14:m>
              <a:endParaRPr lang="en-US" sz="2800" b="0" baseline="0">
                <a:latin typeface="Lucida Bright" panose="02040602050505020304" pitchFamily="18" charset="0"/>
              </a:endParaRPr>
            </a:p>
            <a:p>
              <a:endParaRPr lang="en-US" sz="2800" b="0" baseline="0">
                <a:latin typeface="Lucida Bright" panose="02040602050505020304" pitchFamily="18" charset="0"/>
              </a:endParaRPr>
            </a:p>
            <a:p>
              <a:r>
                <a:rPr lang="en-US" sz="2800" baseline="0"/>
                <a:t>P (z≥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800" i="0" baseline="0">
                          <a:latin typeface="Cambria Math" panose="02040503050406030204" pitchFamily="18" charset="0"/>
                        </a:rPr>
                        <m:t>0.57−0.55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0.55</m:t>
                          </m:r>
                        </m:e>
                      </m:rad>
                      <m:d>
                        <m:d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1−0.55</m:t>
                          </m:r>
                        </m:e>
                      </m:d>
                    </m:den>
                  </m:f>
                  <m:r>
                    <a:rPr lang="en-US" sz="2800" b="0" i="0" baseline="0">
                      <a:latin typeface="Cambria Math" panose="02040503050406030204" pitchFamily="18" charset="0"/>
                    </a:rPr>
                    <m:t>)</m:t>
                  </m:r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D0FAF9F4-EEDA-4EE5-96FE-E3515AC2945A}"/>
                </a:ext>
              </a:extLst>
            </xdr:cNvPr>
            <xdr:cNvSpPr txBox="1"/>
          </xdr:nvSpPr>
          <xdr:spPr>
            <a:xfrm>
              <a:off x="10940144" y="4942118"/>
              <a:ext cx="3940627" cy="21662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800" baseline="0">
                  <a:latin typeface="Lucida Bright" panose="02040602050505020304" pitchFamily="18" charset="0"/>
                </a:rPr>
                <a:t>P(</a:t>
              </a:r>
              <a:r>
                <a:rPr lang="en-US" sz="2800" i="0" baseline="0">
                  <a:latin typeface="Cambria Math" panose="02040503050406030204" pitchFamily="18" charset="0"/>
                </a:rPr>
                <a:t>𝑝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="0" i="0" baseline="0">
                  <a:latin typeface="Cambria Math" panose="02040503050406030204" pitchFamily="18" charset="0"/>
                </a:rPr>
                <a:t>&gt;0.57)=</a:t>
              </a:r>
              <a:endParaRPr lang="en-US" sz="2800" b="0" baseline="0">
                <a:latin typeface="Lucida Bright" panose="02040602050505020304" pitchFamily="18" charset="0"/>
              </a:endParaRPr>
            </a:p>
            <a:p>
              <a:endParaRPr lang="en-US" sz="2800" b="0" baseline="0">
                <a:latin typeface="Lucida Bright" panose="02040602050505020304" pitchFamily="18" charset="0"/>
              </a:endParaRPr>
            </a:p>
            <a:p>
              <a:pPr/>
              <a:r>
                <a:rPr lang="en-US" sz="2800" baseline="0"/>
                <a:t>P (z≥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 baseline="0">
                  <a:latin typeface="Cambria Math" panose="02040503050406030204" pitchFamily="18" charset="0"/>
                </a:rPr>
                <a:t>0.57−0.55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)/(√</a:t>
              </a:r>
              <a:r>
                <a:rPr lang="en-US" sz="2800" i="0" baseline="0">
                  <a:latin typeface="Cambria Math" panose="02040503050406030204" pitchFamily="18" charset="0"/>
                </a:rPr>
                <a:t>0.55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 (</a:t>
              </a:r>
              <a:r>
                <a:rPr lang="en-US" sz="2800" i="0" baseline="0">
                  <a:latin typeface="Cambria Math" panose="02040503050406030204" pitchFamily="18" charset="0"/>
                </a:rPr>
                <a:t>1−0.55)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="0" i="0" baseline="0">
                  <a:latin typeface="Cambria Math" panose="02040503050406030204" pitchFamily="18" charset="0"/>
                </a:rPr>
                <a:t>)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16</xdr:col>
      <xdr:colOff>478972</xdr:colOff>
      <xdr:row>32</xdr:row>
      <xdr:rowOff>141514</xdr:rowOff>
    </xdr:from>
    <xdr:to>
      <xdr:col>19</xdr:col>
      <xdr:colOff>272143</xdr:colOff>
      <xdr:row>32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D83E179-02F5-4D05-BA27-BDB758E67A09}"/>
            </a:ext>
          </a:extLst>
        </xdr:cNvPr>
        <xdr:cNvCxnSpPr/>
      </xdr:nvCxnSpPr>
      <xdr:spPr>
        <a:xfrm>
          <a:off x="11974286" y="6346371"/>
          <a:ext cx="1621971" cy="108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1EC5BF2C-E177-42C5-86FA-49E61755D5C3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1C94D-D276-44BE-B53B-60A9A0B879A4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457200</xdr:colOff>
      <xdr:row>2</xdr:row>
      <xdr:rowOff>54429</xdr:rowOff>
    </xdr:from>
    <xdr:to>
      <xdr:col>13</xdr:col>
      <xdr:colOff>489857</xdr:colOff>
      <xdr:row>51</xdr:row>
      <xdr:rowOff>87086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E92F14E-2FE4-4591-AF39-C7FA5AEDB059}"/>
            </a:ext>
          </a:extLst>
        </xdr:cNvPr>
        <xdr:cNvCxnSpPr/>
      </xdr:nvCxnSpPr>
      <xdr:spPr>
        <a:xfrm>
          <a:off x="10123714" y="424543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435429</xdr:colOff>
      <xdr:row>9</xdr:row>
      <xdr:rowOff>141514</xdr:rowOff>
    </xdr:from>
    <xdr:to>
      <xdr:col>13</xdr:col>
      <xdr:colOff>206829</xdr:colOff>
      <xdr:row>28</xdr:row>
      <xdr:rowOff>141515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166486B-811A-4AAD-9C4B-1C6DD923287F}"/>
            </a:ext>
          </a:extLst>
        </xdr:cNvPr>
        <xdr:cNvSpPr txBox="1"/>
      </xdr:nvSpPr>
      <xdr:spPr>
        <a:xfrm>
          <a:off x="1045029" y="1807028"/>
          <a:ext cx="8828314" cy="3886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180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exactly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-inch. They are not able to make every pizza exactly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 inch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</a:t>
          </a:r>
          <a:r>
            <a:rPr lang="en-US" sz="2000" baseline="0">
              <a:latin typeface="Lucida Bright" panose="02040602050505020304" pitchFamily="18" charset="0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less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15.5</a:t>
          </a:r>
          <a:r>
            <a:rPr lang="en-US" sz="2000" baseline="0">
              <a:latin typeface="Lucida Bright" panose="02040602050505020304" pitchFamily="18" charset="0"/>
            </a:rPr>
            <a:t> inches?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four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less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than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15.5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inches?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389708</xdr:colOff>
      <xdr:row>3</xdr:row>
      <xdr:rowOff>45719</xdr:rowOff>
    </xdr:from>
    <xdr:to>
      <xdr:col>20</xdr:col>
      <xdr:colOff>348886</xdr:colOff>
      <xdr:row>7</xdr:row>
      <xdr:rowOff>90350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A4EE339D-D28E-4D9C-BBCA-91E5F9CFB2C0}"/>
            </a:ext>
          </a:extLst>
        </xdr:cNvPr>
        <xdr:cNvSpPr/>
      </xdr:nvSpPr>
      <xdr:spPr>
        <a:xfrm>
          <a:off x="10665822" y="600890"/>
          <a:ext cx="3007178" cy="78486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19</xdr:col>
      <xdr:colOff>108857</xdr:colOff>
      <xdr:row>15</xdr:row>
      <xdr:rowOff>130629</xdr:rowOff>
    </xdr:from>
    <xdr:ext cx="883896" cy="4982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83C4A48-4ADC-4AFC-8A5B-A1EEFB2EFE0F}"/>
                </a:ext>
              </a:extLst>
            </xdr:cNvPr>
            <xdr:cNvSpPr txBox="1"/>
          </xdr:nvSpPr>
          <xdr:spPr>
            <a:xfrm>
              <a:off x="12823371" y="2928258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83C4A48-4ADC-4AFC-8A5B-A1EEFB2EFE0F}"/>
                </a:ext>
              </a:extLst>
            </xdr:cNvPr>
            <xdr:cNvSpPr txBox="1"/>
          </xdr:nvSpPr>
          <xdr:spPr>
            <a:xfrm>
              <a:off x="12823371" y="2928258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28</xdr:col>
      <xdr:colOff>21772</xdr:colOff>
      <xdr:row>15</xdr:row>
      <xdr:rowOff>152399</xdr:rowOff>
    </xdr:from>
    <xdr:ext cx="849086" cy="4271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6FF0C3AE-EA6B-4C0E-845D-2556B8A5D994}"/>
                </a:ext>
              </a:extLst>
            </xdr:cNvPr>
            <xdr:cNvSpPr txBox="1"/>
          </xdr:nvSpPr>
          <xdr:spPr>
            <a:xfrm>
              <a:off x="18070286" y="2950028"/>
              <a:ext cx="849086" cy="4271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4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4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4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6FF0C3AE-EA6B-4C0E-845D-2556B8A5D994}"/>
                </a:ext>
              </a:extLst>
            </xdr:cNvPr>
            <xdr:cNvSpPr txBox="1"/>
          </xdr:nvSpPr>
          <xdr:spPr>
            <a:xfrm>
              <a:off x="18070286" y="2950028"/>
              <a:ext cx="849086" cy="4271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4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400" i="0">
                  <a:latin typeface="Cambria Math" panose="02040503050406030204" pitchFamily="18" charset="0"/>
                </a:rPr>
                <a:t>2=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19</xdr:col>
      <xdr:colOff>141513</xdr:colOff>
      <xdr:row>24</xdr:row>
      <xdr:rowOff>97971</xdr:rowOff>
    </xdr:from>
    <xdr:ext cx="883895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20B4EAE-0FA3-48AA-B94E-10D544718C1B}"/>
                </a:ext>
              </a:extLst>
            </xdr:cNvPr>
            <xdr:cNvSpPr txBox="1"/>
          </xdr:nvSpPr>
          <xdr:spPr>
            <a:xfrm>
              <a:off x="12856027" y="4909457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20B4EAE-0FA3-48AA-B94E-10D544718C1B}"/>
                </a:ext>
              </a:extLst>
            </xdr:cNvPr>
            <xdr:cNvSpPr txBox="1"/>
          </xdr:nvSpPr>
          <xdr:spPr>
            <a:xfrm>
              <a:off x="12856027" y="4909457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b="0" i="0">
                  <a:latin typeface="Cambria Math" panose="02040503050406030204" pitchFamily="18" charset="0"/>
                </a:rPr>
                <a:t>4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27</xdr:col>
      <xdr:colOff>359229</xdr:colOff>
      <xdr:row>24</xdr:row>
      <xdr:rowOff>152400</xdr:rowOff>
    </xdr:from>
    <xdr:ext cx="849086" cy="4258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3755F28E-7275-4C5E-9127-A8782B391C4C}"/>
                </a:ext>
              </a:extLst>
            </xdr:cNvPr>
            <xdr:cNvSpPr txBox="1"/>
          </xdr:nvSpPr>
          <xdr:spPr>
            <a:xfrm>
              <a:off x="17994086" y="4963886"/>
              <a:ext cx="849086" cy="425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4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4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4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3755F28E-7275-4C5E-9127-A8782B391C4C}"/>
                </a:ext>
              </a:extLst>
            </xdr:cNvPr>
            <xdr:cNvSpPr txBox="1"/>
          </xdr:nvSpPr>
          <xdr:spPr>
            <a:xfrm>
              <a:off x="17994086" y="4963886"/>
              <a:ext cx="849086" cy="425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4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400" b="0" i="0">
                  <a:latin typeface="Cambria Math" panose="02040503050406030204" pitchFamily="18" charset="0"/>
                </a:rPr>
                <a:t>4</a:t>
              </a:r>
              <a:r>
                <a:rPr lang="en-US" sz="2400" i="0">
                  <a:latin typeface="Cambria Math" panose="02040503050406030204" pitchFamily="18" charset="0"/>
                </a:rPr>
                <a:t>=</a:t>
              </a:r>
              <a:endParaRPr lang="en-US" sz="2400"/>
            </a:p>
          </xdr:txBody>
        </xdr:sp>
      </mc:Fallback>
    </mc:AlternateContent>
    <xdr:clientData/>
  </xdr:oneCellAnchor>
  <xdr:twoCellAnchor>
    <xdr:from>
      <xdr:col>14</xdr:col>
      <xdr:colOff>478972</xdr:colOff>
      <xdr:row>22</xdr:row>
      <xdr:rowOff>87086</xdr:rowOff>
    </xdr:from>
    <xdr:to>
      <xdr:col>29</xdr:col>
      <xdr:colOff>272143</xdr:colOff>
      <xdr:row>22</xdr:row>
      <xdr:rowOff>87086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345DB53F-92B2-4435-93BE-E9ECF337A961}"/>
            </a:ext>
          </a:extLst>
        </xdr:cNvPr>
        <xdr:cNvCxnSpPr/>
      </xdr:nvCxnSpPr>
      <xdr:spPr>
        <a:xfrm flipV="1">
          <a:off x="10755086" y="4528457"/>
          <a:ext cx="856705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402772</xdr:colOff>
      <xdr:row>14</xdr:row>
      <xdr:rowOff>152401</xdr:rowOff>
    </xdr:from>
    <xdr:to>
      <xdr:col>29</xdr:col>
      <xdr:colOff>195943</xdr:colOff>
      <xdr:row>14</xdr:row>
      <xdr:rowOff>152401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D253E60A-145F-4CAE-A4D5-43ED795DFB51}"/>
            </a:ext>
          </a:extLst>
        </xdr:cNvPr>
        <xdr:cNvCxnSpPr/>
      </xdr:nvCxnSpPr>
      <xdr:spPr>
        <a:xfrm flipV="1">
          <a:off x="10678886" y="2764972"/>
          <a:ext cx="856705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21772</xdr:colOff>
      <xdr:row>15</xdr:row>
      <xdr:rowOff>119742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33FD178-FCCF-4733-A549-CB2B808EA11A}"/>
                </a:ext>
              </a:extLst>
            </xdr:cNvPr>
            <xdr:cNvSpPr txBox="1"/>
          </xdr:nvSpPr>
          <xdr:spPr>
            <a:xfrm>
              <a:off x="16796658" y="2917371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33FD178-FCCF-4733-A549-CB2B808EA11A}"/>
                </a:ext>
              </a:extLst>
            </xdr:cNvPr>
            <xdr:cNvSpPr txBox="1"/>
          </xdr:nvSpPr>
          <xdr:spPr>
            <a:xfrm>
              <a:off x="16796658" y="2917371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25</xdr:col>
      <xdr:colOff>32657</xdr:colOff>
      <xdr:row>25</xdr:row>
      <xdr:rowOff>10885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38BDCC88-A5A7-4EA7-85A5-592461B26946}"/>
                </a:ext>
              </a:extLst>
            </xdr:cNvPr>
            <xdr:cNvSpPr txBox="1"/>
          </xdr:nvSpPr>
          <xdr:spPr>
            <a:xfrm>
              <a:off x="16807543" y="5007428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38BDCC88-A5A7-4EA7-85A5-592461B26946}"/>
                </a:ext>
              </a:extLst>
            </xdr:cNvPr>
            <xdr:cNvSpPr txBox="1"/>
          </xdr:nvSpPr>
          <xdr:spPr>
            <a:xfrm>
              <a:off x="16807543" y="5007428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639538</xdr:colOff>
      <xdr:row>2</xdr:row>
      <xdr:rowOff>138789</xdr:rowOff>
    </xdr:from>
    <xdr:to>
      <xdr:col>11</xdr:col>
      <xdr:colOff>394609</xdr:colOff>
      <xdr:row>7</xdr:row>
      <xdr:rowOff>57148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9DCE8ACA-E953-4A6D-BE8A-4F34626A1A12}"/>
            </a:ext>
          </a:extLst>
        </xdr:cNvPr>
        <xdr:cNvSpPr/>
      </xdr:nvSpPr>
      <xdr:spPr>
        <a:xfrm>
          <a:off x="2468338" y="508903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217711</xdr:colOff>
      <xdr:row>11</xdr:row>
      <xdr:rowOff>19049</xdr:rowOff>
    </xdr:from>
    <xdr:to>
      <xdr:col>11</xdr:col>
      <xdr:colOff>195944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7EA0289-4341-4DEF-8EB9-AA617E3BDC85}"/>
            </a:ext>
          </a:extLst>
        </xdr:cNvPr>
        <xdr:cNvSpPr txBox="1"/>
      </xdr:nvSpPr>
      <xdr:spPr>
        <a:xfrm>
          <a:off x="217711" y="2054678"/>
          <a:ext cx="8425547" cy="48359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</a:rPr>
            <a:t>Jagga 179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 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-</a:t>
          </a:r>
          <a:r>
            <a:rPr lang="en-US" sz="2000" baseline="0">
              <a:latin typeface="Lucida Bright" panose="02040602050505020304" pitchFamily="18" charset="0"/>
            </a:rPr>
            <a:t>inch. They are not able to make every pizza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</a:t>
          </a:r>
          <a:r>
            <a:rPr lang="en-US" sz="2000" baseline="0">
              <a:latin typeface="Lucida Bright" panose="02040602050505020304" pitchFamily="18" charset="0"/>
            </a:rPr>
            <a:t>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 i</a:t>
          </a:r>
          <a:r>
            <a:rPr lang="en-US" sz="2000" baseline="0">
              <a:latin typeface="Lucida Bright" panose="02040602050505020304" pitchFamily="18" charset="0"/>
            </a:rPr>
            <a:t>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 </a:t>
          </a:r>
          <a:r>
            <a:rPr lang="en-US" sz="2000" baseline="0">
              <a:latin typeface="Lucida Bright" panose="02040602050505020304" pitchFamily="18" charset="0"/>
            </a:rPr>
            <a:t>pizzas?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are the expected value and the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four</a:t>
          </a:r>
          <a:r>
            <a:rPr lang="en-US" sz="2000" baseline="0">
              <a:latin typeface="Lucida Bright" panose="02040602050505020304" pitchFamily="18" charset="0"/>
            </a:rPr>
            <a:t> pizzas?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2636ACB7-8042-4C7B-BAB3-97BAE4F8553C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B73A9-C854-41A3-9583-4F0FB9CCDD86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272143</xdr:colOff>
      <xdr:row>2</xdr:row>
      <xdr:rowOff>163287</xdr:rowOff>
    </xdr:from>
    <xdr:to>
      <xdr:col>19</xdr:col>
      <xdr:colOff>231321</xdr:colOff>
      <xdr:row>7</xdr:row>
      <xdr:rowOff>14152</xdr:rowOff>
    </xdr:to>
    <xdr:sp macro="" textlink="">
      <xdr:nvSpPr>
        <xdr:cNvPr id="6" name="Rounded Rectangle 52">
          <a:extLst>
            <a:ext uri="{FF2B5EF4-FFF2-40B4-BE49-F238E27FC236}">
              <a16:creationId xmlns:a16="http://schemas.microsoft.com/office/drawing/2014/main" id="{EC168C47-C851-42F2-8C3C-7BF9D2B87053}"/>
            </a:ext>
          </a:extLst>
        </xdr:cNvPr>
        <xdr:cNvSpPr/>
      </xdr:nvSpPr>
      <xdr:spPr>
        <a:xfrm>
          <a:off x="9938657" y="533401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12</xdr:col>
      <xdr:colOff>239486</xdr:colOff>
      <xdr:row>2</xdr:row>
      <xdr:rowOff>141515</xdr:rowOff>
    </xdr:from>
    <xdr:to>
      <xdr:col>12</xdr:col>
      <xdr:colOff>272143</xdr:colOff>
      <xdr:row>45</xdr:row>
      <xdr:rowOff>174172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E8304AB-D117-4340-8011-03365C648467}"/>
            </a:ext>
          </a:extLst>
        </xdr:cNvPr>
        <xdr:cNvCxnSpPr/>
      </xdr:nvCxnSpPr>
      <xdr:spPr>
        <a:xfrm>
          <a:off x="9296400" y="511629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468083</xdr:colOff>
      <xdr:row>10</xdr:row>
      <xdr:rowOff>40823</xdr:rowOff>
    </xdr:from>
    <xdr:to>
      <xdr:col>27</xdr:col>
      <xdr:colOff>359230</xdr:colOff>
      <xdr:row>18</xdr:row>
      <xdr:rowOff>152400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F574804-35B5-40AD-BE41-5E6FECD294D5}"/>
                </a:ext>
              </a:extLst>
            </xdr:cNvPr>
            <xdr:cNvSpPr txBox="1"/>
          </xdr:nvSpPr>
          <xdr:spPr>
            <a:xfrm>
              <a:off x="9524997" y="1891394"/>
              <a:ext cx="8425547" cy="163557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baseline="0">
                  <a:latin typeface="Lucida Bright" panose="02040602050505020304" pitchFamily="18" charset="0"/>
                </a:rPr>
                <a:t>Hint: The Expected Value of  the sample mean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 baseline="0">
                  <a:latin typeface="Lucida Bright" panose="02040602050505020304" pitchFamily="18" charset="0"/>
                </a:rPr>
                <a:t> equals the population mean; that is, E(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  <m:r>
                    <a:rPr lang="en-US" sz="2000" b="0" i="1" baseline="0">
                      <a:latin typeface="Cambria Math" panose="02040503050406030204" pitchFamily="18" charset="0"/>
                    </a:rPr>
                    <m:t>)=</m:t>
                  </m:r>
                  <m:r>
                    <m:rPr>
                      <m:sty m:val="p"/>
                    </m:rPr>
                    <a:rPr lang="el-GR" sz="2000" b="0" i="1" baseline="0">
                      <a:latin typeface="Cambria Math" panose="02040503050406030204" pitchFamily="18" charset="0"/>
                    </a:rPr>
                    <m:t>μ</m:t>
                  </m:r>
                </m:oMath>
              </a14:m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The standard error of the sample mean equals the population deviation divided by the square root of the sample size.</a:t>
              </a: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F574804-35B5-40AD-BE41-5E6FECD294D5}"/>
                </a:ext>
              </a:extLst>
            </xdr:cNvPr>
            <xdr:cNvSpPr txBox="1"/>
          </xdr:nvSpPr>
          <xdr:spPr>
            <a:xfrm>
              <a:off x="9524997" y="1891394"/>
              <a:ext cx="8425547" cy="163557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baseline="0">
                  <a:latin typeface="Lucida Bright" panose="02040602050505020304" pitchFamily="18" charset="0"/>
                </a:rPr>
                <a:t>Hint: The Expected Value of of the sample mean </a:t>
              </a:r>
              <a:r>
                <a:rPr lang="en-US" sz="2000" i="0" baseline="0">
                  <a:latin typeface="Cambria Math" panose="02040503050406030204" pitchFamily="18" charset="0"/>
                </a:rPr>
                <a:t>𝑥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aseline="0">
                  <a:latin typeface="Lucida Bright" panose="02040602050505020304" pitchFamily="18" charset="0"/>
                </a:rPr>
                <a:t> equals the polulation mean; that is, E(</a:t>
              </a:r>
              <a:r>
                <a:rPr lang="en-US" sz="2000" i="0" baseline="0">
                  <a:latin typeface="Cambria Math" panose="02040503050406030204" pitchFamily="18" charset="0"/>
                </a:rPr>
                <a:t>𝑥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="0" i="0" baseline="0">
                  <a:latin typeface="Cambria Math" panose="02040503050406030204" pitchFamily="18" charset="0"/>
                </a:rPr>
                <a:t>)=</a:t>
              </a:r>
              <a:r>
                <a:rPr lang="el-GR" sz="2000" b="0" i="0" baseline="0">
                  <a:latin typeface="Cambria Math" panose="02040503050406030204" pitchFamily="18" charset="0"/>
                </a:rPr>
                <a:t>μ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The standard error of the sample mean equals the population deviation divided by the square root of the sample size.</a:t>
              </a:r>
            </a:p>
          </xdr:txBody>
        </xdr:sp>
      </mc:Fallback>
    </mc:AlternateContent>
    <xdr:clientData/>
  </xdr:twoCellAnchor>
  <xdr:oneCellAnchor>
    <xdr:from>
      <xdr:col>13</xdr:col>
      <xdr:colOff>435428</xdr:colOff>
      <xdr:row>29</xdr:row>
      <xdr:rowOff>87085</xdr:rowOff>
    </xdr:from>
    <xdr:ext cx="1534886" cy="446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E883BFA-A7F9-4E4E-A581-85DCFD7893C0}"/>
                </a:ext>
              </a:extLst>
            </xdr:cNvPr>
            <xdr:cNvSpPr txBox="1"/>
          </xdr:nvSpPr>
          <xdr:spPr>
            <a:xfrm>
              <a:off x="10101942" y="5497285"/>
              <a:ext cx="1534886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280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</m:d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2800" i="1">
                        <a:latin typeface="Cambria Math" panose="02040503050406030204" pitchFamily="18" charset="0"/>
                      </a:rPr>
                      <m:t>𝜇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E883BFA-A7F9-4E4E-A581-85DCFD7893C0}"/>
                </a:ext>
              </a:extLst>
            </xdr:cNvPr>
            <xdr:cNvSpPr txBox="1"/>
          </xdr:nvSpPr>
          <xdr:spPr>
            <a:xfrm>
              <a:off x="10101942" y="5497285"/>
              <a:ext cx="1534886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𝐸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)</a:t>
              </a:r>
              <a:r>
                <a:rPr lang="en-US" sz="2800" i="0">
                  <a:latin typeface="Cambria Math" panose="02040503050406030204" pitchFamily="18" charset="0"/>
                </a:rPr>
                <a:t>=𝜇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13</xdr:col>
      <xdr:colOff>413657</xdr:colOff>
      <xdr:row>33</xdr:row>
      <xdr:rowOff>10885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2254E105-E9BE-4988-AA14-A7DB64301E3D}"/>
                </a:ext>
              </a:extLst>
            </xdr:cNvPr>
            <xdr:cNvSpPr txBox="1"/>
          </xdr:nvSpPr>
          <xdr:spPr>
            <a:xfrm>
              <a:off x="10080171" y="6161314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2254E105-E9BE-4988-AA14-A7DB64301E3D}"/>
                </a:ext>
              </a:extLst>
            </xdr:cNvPr>
            <xdr:cNvSpPr txBox="1"/>
          </xdr:nvSpPr>
          <xdr:spPr>
            <a:xfrm>
              <a:off x="10080171" y="6161314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15</xdr:col>
      <xdr:colOff>228600</xdr:colOff>
      <xdr:row>32</xdr:row>
      <xdr:rowOff>76201</xdr:rowOff>
    </xdr:from>
    <xdr:ext cx="529184" cy="9134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CFC471E-7D08-40AD-BFEC-C92B1888DEF4}"/>
                </a:ext>
              </a:extLst>
            </xdr:cNvPr>
            <xdr:cNvSpPr txBox="1"/>
          </xdr:nvSpPr>
          <xdr:spPr>
            <a:xfrm>
              <a:off x="11114314" y="6041572"/>
              <a:ext cx="529184" cy="913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</m:rad>
                      </m:den>
                    </m:f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CFC471E-7D08-40AD-BFEC-C92B1888DEF4}"/>
                </a:ext>
              </a:extLst>
            </xdr:cNvPr>
            <xdr:cNvSpPr txBox="1"/>
          </xdr:nvSpPr>
          <xdr:spPr>
            <a:xfrm>
              <a:off x="11114314" y="6041572"/>
              <a:ext cx="529184" cy="913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/√</a:t>
              </a:r>
              <a:r>
                <a:rPr lang="en-US" sz="2800" i="0">
                  <a:latin typeface="Cambria Math" panose="02040503050406030204" pitchFamily="18" charset="0"/>
                </a:rPr>
                <a:t>𝑛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13</xdr:col>
      <xdr:colOff>206829</xdr:colOff>
      <xdr:row>31</xdr:row>
      <xdr:rowOff>174171</xdr:rowOff>
    </xdr:from>
    <xdr:to>
      <xdr:col>23</xdr:col>
      <xdr:colOff>272143</xdr:colOff>
      <xdr:row>31</xdr:row>
      <xdr:rowOff>174171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58A6EFFA-8570-4FAF-992D-A045A58083C8}"/>
            </a:ext>
          </a:extLst>
        </xdr:cNvPr>
        <xdr:cNvCxnSpPr/>
      </xdr:nvCxnSpPr>
      <xdr:spPr>
        <a:xfrm>
          <a:off x="9873343" y="6357257"/>
          <a:ext cx="67600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446314</xdr:colOff>
      <xdr:row>19</xdr:row>
      <xdr:rowOff>174170</xdr:rowOff>
    </xdr:from>
    <xdr:to>
      <xdr:col>17</xdr:col>
      <xdr:colOff>522515</xdr:colOff>
      <xdr:row>42</xdr:row>
      <xdr:rowOff>152400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5CDFDAC-56DD-41EF-8017-570E9E1D8F15}"/>
            </a:ext>
          </a:extLst>
        </xdr:cNvPr>
        <xdr:cNvCxnSpPr/>
      </xdr:nvCxnSpPr>
      <xdr:spPr>
        <a:xfrm>
          <a:off x="12551228" y="3733799"/>
          <a:ext cx="76201" cy="53557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304800</xdr:colOff>
      <xdr:row>20</xdr:row>
      <xdr:rowOff>119743</xdr:rowOff>
    </xdr:from>
    <xdr:to>
      <xdr:col>20</xdr:col>
      <xdr:colOff>381000</xdr:colOff>
      <xdr:row>42</xdr:row>
      <xdr:rowOff>119743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D81FE849-00CA-4D83-96FC-29251CAFF0CC}"/>
            </a:ext>
          </a:extLst>
        </xdr:cNvPr>
        <xdr:cNvCxnSpPr/>
      </xdr:nvCxnSpPr>
      <xdr:spPr>
        <a:xfrm>
          <a:off x="14238514" y="3864429"/>
          <a:ext cx="76200" cy="51924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359229</xdr:colOff>
      <xdr:row>37</xdr:row>
      <xdr:rowOff>152401</xdr:rowOff>
    </xdr:from>
    <xdr:ext cx="883896" cy="4982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E7738ACE-1244-4508-B622-F6E9593973F9}"/>
                </a:ext>
              </a:extLst>
            </xdr:cNvPr>
            <xdr:cNvSpPr txBox="1"/>
          </xdr:nvSpPr>
          <xdr:spPr>
            <a:xfrm>
              <a:off x="10635343" y="7685315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E7738ACE-1244-4508-B622-F6E9593973F9}"/>
                </a:ext>
              </a:extLst>
            </xdr:cNvPr>
            <xdr:cNvSpPr txBox="1"/>
          </xdr:nvSpPr>
          <xdr:spPr>
            <a:xfrm>
              <a:off x="10635343" y="7685315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14</xdr:col>
      <xdr:colOff>337458</xdr:colOff>
      <xdr:row>40</xdr:row>
      <xdr:rowOff>108858</xdr:rowOff>
    </xdr:from>
    <xdr:ext cx="883895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DF07F00F-5B94-4733-8EC1-21D134BD1DAF}"/>
                </a:ext>
              </a:extLst>
            </xdr:cNvPr>
            <xdr:cNvSpPr txBox="1"/>
          </xdr:nvSpPr>
          <xdr:spPr>
            <a:xfrm>
              <a:off x="10613572" y="8436429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DF07F00F-5B94-4733-8EC1-21D134BD1DAF}"/>
                </a:ext>
              </a:extLst>
            </xdr:cNvPr>
            <xdr:cNvSpPr txBox="1"/>
          </xdr:nvSpPr>
          <xdr:spPr>
            <a:xfrm>
              <a:off x="10613572" y="8436429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b="0" i="0">
                  <a:latin typeface="Cambria Math" panose="02040503050406030204" pitchFamily="18" charset="0"/>
                </a:rPr>
                <a:t>4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13</xdr:col>
      <xdr:colOff>32657</xdr:colOff>
      <xdr:row>36</xdr:row>
      <xdr:rowOff>152400</xdr:rowOff>
    </xdr:from>
    <xdr:to>
      <xdr:col>23</xdr:col>
      <xdr:colOff>97971</xdr:colOff>
      <xdr:row>36</xdr:row>
      <xdr:rowOff>152400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DBAE5B0A-7414-4F2D-A240-4A9CDA681DCD}"/>
            </a:ext>
          </a:extLst>
        </xdr:cNvPr>
        <xdr:cNvCxnSpPr/>
      </xdr:nvCxnSpPr>
      <xdr:spPr>
        <a:xfrm>
          <a:off x="9699171" y="7500257"/>
          <a:ext cx="67600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879023</xdr:colOff>
      <xdr:row>1</xdr:row>
      <xdr:rowOff>138790</xdr:rowOff>
    </xdr:from>
    <xdr:to>
      <xdr:col>12</xdr:col>
      <xdr:colOff>24494</xdr:colOff>
      <xdr:row>6</xdr:row>
      <xdr:rowOff>57149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218D207A-863B-435D-8F5A-94150976DDFB}"/>
            </a:ext>
          </a:extLst>
        </xdr:cNvPr>
        <xdr:cNvSpPr/>
      </xdr:nvSpPr>
      <xdr:spPr>
        <a:xfrm>
          <a:off x="2707823" y="323847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7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7692865D-38EC-4ED9-9273-24978875C7E5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587828</xdr:colOff>
      <xdr:row>1</xdr:row>
      <xdr:rowOff>76200</xdr:rowOff>
    </xdr:from>
    <xdr:to>
      <xdr:col>3</xdr:col>
      <xdr:colOff>154440</xdr:colOff>
      <xdr:row>6</xdr:row>
      <xdr:rowOff>171450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D91733-A062-41BC-8F91-492CE13D3DCF}"/>
            </a:ext>
          </a:extLst>
        </xdr:cNvPr>
        <xdr:cNvSpPr/>
      </xdr:nvSpPr>
      <xdr:spPr>
        <a:xfrm>
          <a:off x="587828" y="261257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283029</xdr:colOff>
      <xdr:row>2</xdr:row>
      <xdr:rowOff>1</xdr:rowOff>
    </xdr:from>
    <xdr:to>
      <xdr:col>13</xdr:col>
      <xdr:colOff>315686</xdr:colOff>
      <xdr:row>45</xdr:row>
      <xdr:rowOff>32658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05C6E3E-7652-492B-9124-EAC905F71A60}"/>
            </a:ext>
          </a:extLst>
        </xdr:cNvPr>
        <xdr:cNvCxnSpPr/>
      </xdr:nvCxnSpPr>
      <xdr:spPr>
        <a:xfrm>
          <a:off x="9949543" y="370115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141514</xdr:colOff>
      <xdr:row>9</xdr:row>
      <xdr:rowOff>3</xdr:rowOff>
    </xdr:from>
    <xdr:to>
      <xdr:col>12</xdr:col>
      <xdr:colOff>457200</xdr:colOff>
      <xdr:row>17</xdr:row>
      <xdr:rowOff>119745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C05E297-5842-45DE-8BD3-36EFF027DB91}"/>
            </a:ext>
          </a:extLst>
        </xdr:cNvPr>
        <xdr:cNvSpPr txBox="1"/>
      </xdr:nvSpPr>
      <xdr:spPr>
        <a:xfrm>
          <a:off x="751114" y="1665517"/>
          <a:ext cx="8763000" cy="1643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196</a:t>
          </a:r>
        </a:p>
        <a:p>
          <a:r>
            <a:rPr lang="en-US" sz="2000" baseline="0">
              <a:latin typeface="Lucida Bright" panose="02040602050505020304" pitchFamily="18" charset="0"/>
            </a:rPr>
            <a:t>a)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at least 50% </a:t>
          </a:r>
          <a:r>
            <a:rPr lang="en-US" sz="2000" baseline="0">
              <a:latin typeface="Lucida Bright" panose="02040602050505020304" pitchFamily="18" charset="0"/>
            </a:rPr>
            <a:t>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1</xdr:col>
      <xdr:colOff>174171</xdr:colOff>
      <xdr:row>21</xdr:row>
      <xdr:rowOff>0</xdr:rowOff>
    </xdr:from>
    <xdr:to>
      <xdr:col>12</xdr:col>
      <xdr:colOff>391886</xdr:colOff>
      <xdr:row>30</xdr:row>
      <xdr:rowOff>141514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C49F93D-1F7E-46AE-8944-BA7A5DBBEC12}"/>
            </a:ext>
          </a:extLst>
        </xdr:cNvPr>
        <xdr:cNvSpPr txBox="1"/>
      </xdr:nvSpPr>
      <xdr:spPr>
        <a:xfrm>
          <a:off x="783771" y="3929743"/>
          <a:ext cx="8665029" cy="1807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 b)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50% or less</a:t>
          </a:r>
          <a:r>
            <a:rPr lang="en-US" sz="2000" baseline="0">
              <a:latin typeface="Lucida Bright" panose="02040602050505020304" pitchFamily="18" charset="0"/>
            </a:rPr>
            <a:t> 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14</xdr:col>
      <xdr:colOff>111033</xdr:colOff>
      <xdr:row>1</xdr:row>
      <xdr:rowOff>145868</xdr:rowOff>
    </xdr:from>
    <xdr:to>
      <xdr:col>19</xdr:col>
      <xdr:colOff>337456</xdr:colOff>
      <xdr:row>6</xdr:row>
      <xdr:rowOff>7619</xdr:rowOff>
    </xdr:to>
    <xdr:sp macro="" textlink="">
      <xdr:nvSpPr>
        <xdr:cNvPr id="10" name="Rounded Rectangle 52">
          <a:extLst>
            <a:ext uri="{FF2B5EF4-FFF2-40B4-BE49-F238E27FC236}">
              <a16:creationId xmlns:a16="http://schemas.microsoft.com/office/drawing/2014/main" id="{2DC85B87-0DCB-4AB6-8FE3-273087629EE2}"/>
            </a:ext>
          </a:extLst>
        </xdr:cNvPr>
        <xdr:cNvSpPr/>
      </xdr:nvSpPr>
      <xdr:spPr>
        <a:xfrm>
          <a:off x="10387147" y="330925"/>
          <a:ext cx="3274423" cy="787037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13</xdr:col>
      <xdr:colOff>413658</xdr:colOff>
      <xdr:row>9</xdr:row>
      <xdr:rowOff>2</xdr:rowOff>
    </xdr:from>
    <xdr:to>
      <xdr:col>24</xdr:col>
      <xdr:colOff>261258</xdr:colOff>
      <xdr:row>18</xdr:row>
      <xdr:rowOff>141515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9754DB2-98AB-4468-9727-A7B9FD57E0E0}"/>
            </a:ext>
          </a:extLst>
        </xdr:cNvPr>
        <xdr:cNvSpPr txBox="1"/>
      </xdr:nvSpPr>
      <xdr:spPr>
        <a:xfrm>
          <a:off x="10080172" y="1665516"/>
          <a:ext cx="6553200" cy="18505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a) Write the appropriate Ho and Ha hypothesis.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p ≥ 0.50</a:t>
          </a:r>
        </a:p>
        <a:p>
          <a:endParaRPr lang="en-US" sz="20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p &lt; 0.50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446315</xdr:colOff>
      <xdr:row>21</xdr:row>
      <xdr:rowOff>21774</xdr:rowOff>
    </xdr:from>
    <xdr:to>
      <xdr:col>24</xdr:col>
      <xdr:colOff>293915</xdr:colOff>
      <xdr:row>30</xdr:row>
      <xdr:rowOff>152400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4CC41DF-F602-44C6-A7F8-57026FDCCC37}"/>
            </a:ext>
          </a:extLst>
        </xdr:cNvPr>
        <xdr:cNvSpPr txBox="1"/>
      </xdr:nvSpPr>
      <xdr:spPr>
        <a:xfrm>
          <a:off x="10112829" y="3951517"/>
          <a:ext cx="6553200" cy="1796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b) Write the appropriate Ho and Ha hypothesis.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p ≤ 0.50</a:t>
          </a:r>
        </a:p>
        <a:p>
          <a:endParaRPr lang="en-US" sz="20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p &gt; 0.50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590551</xdr:colOff>
      <xdr:row>2</xdr:row>
      <xdr:rowOff>143329</xdr:rowOff>
    </xdr:from>
    <xdr:to>
      <xdr:col>24</xdr:col>
      <xdr:colOff>158751</xdr:colOff>
      <xdr:row>9</xdr:row>
      <xdr:rowOff>33565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35851" y="498929"/>
          <a:ext cx="7658100" cy="113483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6</xdr:col>
      <xdr:colOff>139700</xdr:colOff>
      <xdr:row>12</xdr:row>
      <xdr:rowOff>167822</xdr:rowOff>
    </xdr:from>
    <xdr:to>
      <xdr:col>14</xdr:col>
      <xdr:colOff>29028</xdr:colOff>
      <xdr:row>18</xdr:row>
      <xdr:rowOff>71664</xdr:rowOff>
    </xdr:to>
    <xdr:sp macro="" textlink="">
      <xdr:nvSpPr>
        <xdr:cNvPr id="19" name="Rounded Rectangl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628900" y="2301422"/>
          <a:ext cx="4867728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</a:t>
          </a:r>
        </a:p>
      </xdr:txBody>
    </xdr:sp>
    <xdr:clientData/>
  </xdr:twoCellAnchor>
  <xdr:twoCellAnchor>
    <xdr:from>
      <xdr:col>6</xdr:col>
      <xdr:colOff>177800</xdr:colOff>
      <xdr:row>20</xdr:row>
      <xdr:rowOff>24493</xdr:rowOff>
    </xdr:from>
    <xdr:to>
      <xdr:col>14</xdr:col>
      <xdr:colOff>16329</xdr:colOff>
      <xdr:row>25</xdr:row>
      <xdr:rowOff>93435</xdr:rowOff>
    </xdr:to>
    <xdr:sp macro="" textlink="">
      <xdr:nvSpPr>
        <xdr:cNvPr id="10" name="Rounded Rectangl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667000" y="3580493"/>
          <a:ext cx="4816929" cy="9579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2</a:t>
          </a:r>
        </a:p>
      </xdr:txBody>
    </xdr:sp>
    <xdr:clientData/>
  </xdr:twoCellAnchor>
  <xdr:twoCellAnchor>
    <xdr:from>
      <xdr:col>6</xdr:col>
      <xdr:colOff>177800</xdr:colOff>
      <xdr:row>27</xdr:row>
      <xdr:rowOff>58964</xdr:rowOff>
    </xdr:from>
    <xdr:to>
      <xdr:col>14</xdr:col>
      <xdr:colOff>17234</xdr:colOff>
      <xdr:row>32</xdr:row>
      <xdr:rowOff>127906</xdr:rowOff>
    </xdr:to>
    <xdr:sp macro="" textlink="">
      <xdr:nvSpPr>
        <xdr:cNvPr id="12" name="Rounded Rectangl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667000" y="4859564"/>
          <a:ext cx="4817834" cy="9579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3</a:t>
          </a:r>
        </a:p>
      </xdr:txBody>
    </xdr:sp>
    <xdr:clientData/>
  </xdr:twoCellAnchor>
  <xdr:twoCellAnchor>
    <xdr:from>
      <xdr:col>6</xdr:col>
      <xdr:colOff>177800</xdr:colOff>
      <xdr:row>34</xdr:row>
      <xdr:rowOff>120650</xdr:rowOff>
    </xdr:from>
    <xdr:to>
      <xdr:col>13</xdr:col>
      <xdr:colOff>548820</xdr:colOff>
      <xdr:row>40</xdr:row>
      <xdr:rowOff>24492</xdr:rowOff>
    </xdr:to>
    <xdr:sp macro="" textlink="">
      <xdr:nvSpPr>
        <xdr:cNvPr id="13" name="Rounded Rectangle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667000" y="6165850"/>
          <a:ext cx="472712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4</a:t>
          </a:r>
        </a:p>
      </xdr:txBody>
    </xdr:sp>
    <xdr:clientData/>
  </xdr:twoCellAnchor>
  <xdr:twoCellAnchor>
    <xdr:from>
      <xdr:col>15</xdr:col>
      <xdr:colOff>50801</xdr:colOff>
      <xdr:row>12</xdr:row>
      <xdr:rowOff>146050</xdr:rowOff>
    </xdr:from>
    <xdr:to>
      <xdr:col>22</xdr:col>
      <xdr:colOff>368301</xdr:colOff>
      <xdr:row>18</xdr:row>
      <xdr:rowOff>49892</xdr:rowOff>
    </xdr:to>
    <xdr:sp macro="" textlink="">
      <xdr:nvSpPr>
        <xdr:cNvPr id="14" name="Rounded Rectangl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140701" y="2279650"/>
          <a:ext cx="467360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5</a:t>
          </a:r>
        </a:p>
      </xdr:txBody>
    </xdr:sp>
    <xdr:clientData/>
  </xdr:twoCellAnchor>
  <xdr:twoCellAnchor>
    <xdr:from>
      <xdr:col>15</xdr:col>
      <xdr:colOff>0</xdr:colOff>
      <xdr:row>19</xdr:row>
      <xdr:rowOff>143329</xdr:rowOff>
    </xdr:from>
    <xdr:to>
      <xdr:col>22</xdr:col>
      <xdr:colOff>304800</xdr:colOff>
      <xdr:row>25</xdr:row>
      <xdr:rowOff>47171</xdr:rowOff>
    </xdr:to>
    <xdr:sp macro="" textlink="">
      <xdr:nvSpPr>
        <xdr:cNvPr id="15" name="Rounded Rectangle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089900" y="3521529"/>
          <a:ext cx="466090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6</a:t>
          </a:r>
        </a:p>
      </xdr:txBody>
    </xdr:sp>
    <xdr:clientData/>
  </xdr:twoCellAnchor>
  <xdr:twoCellAnchor>
    <xdr:from>
      <xdr:col>15</xdr:col>
      <xdr:colOff>58965</xdr:colOff>
      <xdr:row>26</xdr:row>
      <xdr:rowOff>139701</xdr:rowOff>
    </xdr:from>
    <xdr:to>
      <xdr:col>22</xdr:col>
      <xdr:colOff>317500</xdr:colOff>
      <xdr:row>32</xdr:row>
      <xdr:rowOff>30843</xdr:rowOff>
    </xdr:to>
    <xdr:sp macro="" textlink="">
      <xdr:nvSpPr>
        <xdr:cNvPr id="16" name="Rounded Rectangle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148865" y="4762501"/>
          <a:ext cx="4614635" cy="9579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7</a:t>
          </a:r>
        </a:p>
      </xdr:txBody>
    </xdr:sp>
    <xdr:clientData/>
  </xdr:twoCellAnchor>
  <xdr:twoCellAnchor>
    <xdr:from>
      <xdr:col>15</xdr:col>
      <xdr:colOff>69850</xdr:colOff>
      <xdr:row>34</xdr:row>
      <xdr:rowOff>4536</xdr:rowOff>
    </xdr:from>
    <xdr:to>
      <xdr:col>22</xdr:col>
      <xdr:colOff>304800</xdr:colOff>
      <xdr:row>39</xdr:row>
      <xdr:rowOff>86178</xdr:rowOff>
    </xdr:to>
    <xdr:sp macro="" textlink="">
      <xdr:nvSpPr>
        <xdr:cNvPr id="17" name="Rounded 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404350" y="6049736"/>
          <a:ext cx="459105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8</a:t>
          </a:r>
        </a:p>
      </xdr:txBody>
    </xdr:sp>
    <xdr:clientData/>
  </xdr:twoCellAnchor>
  <xdr:twoCellAnchor>
    <xdr:from>
      <xdr:col>23</xdr:col>
      <xdr:colOff>249464</xdr:colOff>
      <xdr:row>12</xdr:row>
      <xdr:rowOff>167821</xdr:rowOff>
    </xdr:from>
    <xdr:to>
      <xdr:col>30</xdr:col>
      <xdr:colOff>35377</xdr:colOff>
      <xdr:row>18</xdr:row>
      <xdr:rowOff>71663</xdr:rowOff>
    </xdr:to>
    <xdr:sp macro="" textlink="">
      <xdr:nvSpPr>
        <xdr:cNvPr id="18" name="Rounded Rectangl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3317764" y="2301421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9</a:t>
          </a:r>
        </a:p>
      </xdr:txBody>
    </xdr:sp>
    <xdr:clientData/>
  </xdr:twoCellAnchor>
  <xdr:twoCellAnchor>
    <xdr:from>
      <xdr:col>23</xdr:col>
      <xdr:colOff>312965</xdr:colOff>
      <xdr:row>19</xdr:row>
      <xdr:rowOff>145144</xdr:rowOff>
    </xdr:from>
    <xdr:to>
      <xdr:col>30</xdr:col>
      <xdr:colOff>98878</xdr:colOff>
      <xdr:row>25</xdr:row>
      <xdr:rowOff>48986</xdr:rowOff>
    </xdr:to>
    <xdr:sp macro="" textlink="">
      <xdr:nvSpPr>
        <xdr:cNvPr id="21" name="Rounded Rectangle 2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3381265" y="3523344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10</a:t>
          </a:r>
        </a:p>
      </xdr:txBody>
    </xdr:sp>
    <xdr:clientData/>
  </xdr:twoCellAnchor>
  <xdr:twoCellAnchor>
    <xdr:from>
      <xdr:col>1</xdr:col>
      <xdr:colOff>259442</xdr:colOff>
      <xdr:row>3</xdr:row>
      <xdr:rowOff>22678</xdr:rowOff>
    </xdr:from>
    <xdr:to>
      <xdr:col>4</xdr:col>
      <xdr:colOff>152400</xdr:colOff>
      <xdr:row>9</xdr:row>
      <xdr:rowOff>165100</xdr:rowOff>
    </xdr:to>
    <xdr:sp macro="" textlink="">
      <xdr:nvSpPr>
        <xdr:cNvPr id="23" name="Left Arrow 2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1742" y="556078"/>
          <a:ext cx="1759858" cy="1209222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31</xdr:col>
      <xdr:colOff>247650</xdr:colOff>
      <xdr:row>8</xdr:row>
      <xdr:rowOff>120650</xdr:rowOff>
    </xdr:from>
    <xdr:to>
      <xdr:col>35</xdr:col>
      <xdr:colOff>25400</xdr:colOff>
      <xdr:row>14</xdr:row>
      <xdr:rowOff>120650</xdr:rowOff>
    </xdr:to>
    <xdr:sp macro="" textlink="">
      <xdr:nvSpPr>
        <xdr:cNvPr id="3" name="TextBox 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4D45090-FBE0-4973-BB2B-742AB3B4F8DF}"/>
            </a:ext>
          </a:extLst>
        </xdr:cNvPr>
        <xdr:cNvSpPr txBox="1"/>
      </xdr:nvSpPr>
      <xdr:spPr>
        <a:xfrm>
          <a:off x="18948400" y="1644650"/>
          <a:ext cx="2190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latin typeface="Lucida Bright" panose="02040602050505020304" pitchFamily="18" charset="0"/>
            </a:rPr>
            <a:t>Notes 1</a:t>
          </a:r>
        </a:p>
      </xdr:txBody>
    </xdr:sp>
    <xdr:clientData/>
  </xdr:twoCellAnchor>
  <xdr:twoCellAnchor>
    <xdr:from>
      <xdr:col>23</xdr:col>
      <xdr:colOff>325665</xdr:colOff>
      <xdr:row>27</xdr:row>
      <xdr:rowOff>30844</xdr:rowOff>
    </xdr:from>
    <xdr:to>
      <xdr:col>30</xdr:col>
      <xdr:colOff>111578</xdr:colOff>
      <xdr:row>32</xdr:row>
      <xdr:rowOff>112486</xdr:rowOff>
    </xdr:to>
    <xdr:sp macro="" textlink="">
      <xdr:nvSpPr>
        <xdr:cNvPr id="20" name="Rounded Rectangle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D4D8636-3CAA-42B1-9DCF-238F396372E0}"/>
            </a:ext>
          </a:extLst>
        </xdr:cNvPr>
        <xdr:cNvSpPr/>
      </xdr:nvSpPr>
      <xdr:spPr>
        <a:xfrm>
          <a:off x="13393965" y="4831444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11</a:t>
          </a:r>
        </a:p>
      </xdr:txBody>
    </xdr:sp>
    <xdr:clientData/>
  </xdr:twoCellAnchor>
  <xdr:twoCellAnchor>
    <xdr:from>
      <xdr:col>23</xdr:col>
      <xdr:colOff>338365</xdr:colOff>
      <xdr:row>34</xdr:row>
      <xdr:rowOff>68944</xdr:rowOff>
    </xdr:from>
    <xdr:to>
      <xdr:col>30</xdr:col>
      <xdr:colOff>124278</xdr:colOff>
      <xdr:row>39</xdr:row>
      <xdr:rowOff>150586</xdr:rowOff>
    </xdr:to>
    <xdr:sp macro="" textlink="">
      <xdr:nvSpPr>
        <xdr:cNvPr id="22" name="Rounded Rectangle 2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9A03DED-EC94-43DE-BF86-DCCC635C4060}"/>
            </a:ext>
          </a:extLst>
        </xdr:cNvPr>
        <xdr:cNvSpPr/>
      </xdr:nvSpPr>
      <xdr:spPr>
        <a:xfrm>
          <a:off x="13406665" y="6114144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12</a:t>
          </a:r>
        </a:p>
      </xdr:txBody>
    </xdr:sp>
    <xdr:clientData/>
  </xdr:twoCellAnchor>
  <xdr:twoCellAnchor>
    <xdr:from>
      <xdr:col>11</xdr:col>
      <xdr:colOff>188913</xdr:colOff>
      <xdr:row>42</xdr:row>
      <xdr:rowOff>90034</xdr:rowOff>
    </xdr:from>
    <xdr:to>
      <xdr:col>18</xdr:col>
      <xdr:colOff>430213</xdr:colOff>
      <xdr:row>47</xdr:row>
      <xdr:rowOff>171676</xdr:rowOff>
    </xdr:to>
    <xdr:sp macro="" textlink="">
      <xdr:nvSpPr>
        <xdr:cNvPr id="25" name="Rounded Rectangle 1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410F8C6-607A-40F2-920C-260D50CA0CF0}"/>
            </a:ext>
          </a:extLst>
        </xdr:cNvPr>
        <xdr:cNvSpPr/>
      </xdr:nvSpPr>
      <xdr:spPr>
        <a:xfrm>
          <a:off x="6999288" y="8091034"/>
          <a:ext cx="4575175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13</a:t>
          </a:r>
        </a:p>
      </xdr:txBody>
    </xdr:sp>
    <xdr:clientData/>
  </xdr:twoCellAnchor>
  <xdr:twoCellAnchor>
    <xdr:from>
      <xdr:col>31</xdr:col>
      <xdr:colOff>254000</xdr:colOff>
      <xdr:row>16</xdr:row>
      <xdr:rowOff>31750</xdr:rowOff>
    </xdr:from>
    <xdr:to>
      <xdr:col>35</xdr:col>
      <xdr:colOff>31750</xdr:colOff>
      <xdr:row>22</xdr:row>
      <xdr:rowOff>31750</xdr:rowOff>
    </xdr:to>
    <xdr:sp macro="" textlink="">
      <xdr:nvSpPr>
        <xdr:cNvPr id="24" name="TextBox 2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1C28369-C001-442C-B84F-7B20F67E6C78}"/>
            </a:ext>
          </a:extLst>
        </xdr:cNvPr>
        <xdr:cNvSpPr txBox="1"/>
      </xdr:nvSpPr>
      <xdr:spPr>
        <a:xfrm>
          <a:off x="18954750" y="3079750"/>
          <a:ext cx="2190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latin typeface="Lucida Bright" panose="02040602050505020304" pitchFamily="18" charset="0"/>
            </a:rPr>
            <a:t>Notes 2</a:t>
          </a:r>
        </a:p>
      </xdr:txBody>
    </xdr:sp>
    <xdr:clientData/>
  </xdr:twoCellAnchor>
  <xdr:twoCellAnchor>
    <xdr:from>
      <xdr:col>21</xdr:col>
      <xdr:colOff>190500</xdr:colOff>
      <xdr:row>42</xdr:row>
      <xdr:rowOff>0</xdr:rowOff>
    </xdr:from>
    <xdr:to>
      <xdr:col>28</xdr:col>
      <xdr:colOff>431800</xdr:colOff>
      <xdr:row>47</xdr:row>
      <xdr:rowOff>81642</xdr:rowOff>
    </xdr:to>
    <xdr:sp macro="" textlink="">
      <xdr:nvSpPr>
        <xdr:cNvPr id="26" name="Rounded Rectangle 1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E2A56C2D-642B-4547-859F-4D738088DD7E}"/>
            </a:ext>
          </a:extLst>
        </xdr:cNvPr>
        <xdr:cNvSpPr/>
      </xdr:nvSpPr>
      <xdr:spPr>
        <a:xfrm>
          <a:off x="13192125" y="8001000"/>
          <a:ext cx="4575175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14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52838586-4DCE-433B-B0AF-0BEBF4C32214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9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79D1CFA-7D95-4321-82DB-3DF85562BA91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90EB7D-5BCB-4A74-824D-AC7E5D54C662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422729</xdr:colOff>
      <xdr:row>1</xdr:row>
      <xdr:rowOff>56243</xdr:rowOff>
    </xdr:from>
    <xdr:to>
      <xdr:col>14</xdr:col>
      <xdr:colOff>455386</xdr:colOff>
      <xdr:row>44</xdr:row>
      <xdr:rowOff>101600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5F099DF-F6B5-4C8F-B151-54D91B4A905B}"/>
            </a:ext>
          </a:extLst>
        </xdr:cNvPr>
        <xdr:cNvCxnSpPr/>
      </xdr:nvCxnSpPr>
      <xdr:spPr>
        <a:xfrm>
          <a:off x="10709729" y="234043"/>
          <a:ext cx="32657" cy="81606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446313</xdr:colOff>
      <xdr:row>10</xdr:row>
      <xdr:rowOff>32658</xdr:rowOff>
    </xdr:from>
    <xdr:to>
      <xdr:col>13</xdr:col>
      <xdr:colOff>609599</xdr:colOff>
      <xdr:row>32</xdr:row>
      <xdr:rowOff>152400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93457C-D158-496A-80CB-85341E57E821}"/>
            </a:ext>
          </a:extLst>
        </xdr:cNvPr>
        <xdr:cNvSpPr txBox="1"/>
      </xdr:nvSpPr>
      <xdr:spPr>
        <a:xfrm>
          <a:off x="1055913" y="1810658"/>
          <a:ext cx="9231086" cy="45012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337 p.12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≤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&gt;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64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1022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Assume the population standard deviation is known to be 80.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16</xdr:col>
      <xdr:colOff>206829</xdr:colOff>
      <xdr:row>3</xdr:row>
      <xdr:rowOff>163286</xdr:rowOff>
    </xdr:from>
    <xdr:to>
      <xdr:col>21</xdr:col>
      <xdr:colOff>166007</xdr:colOff>
      <xdr:row>8</xdr:row>
      <xdr:rowOff>22860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58A1BE14-77CB-45B7-A5C8-5DBD3CCADA90}"/>
            </a:ext>
          </a:extLst>
        </xdr:cNvPr>
        <xdr:cNvSpPr/>
      </xdr:nvSpPr>
      <xdr:spPr>
        <a:xfrm>
          <a:off x="11702143" y="718457"/>
          <a:ext cx="3007178" cy="78486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17</xdr:col>
      <xdr:colOff>500743</xdr:colOff>
      <xdr:row>20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ED8C07A6-5DD6-484B-9A28-D1B70361EF87}"/>
                </a:ext>
              </a:extLst>
            </xdr:cNvPr>
            <xdr:cNvSpPr txBox="1"/>
          </xdr:nvSpPr>
          <xdr:spPr>
            <a:xfrm>
              <a:off x="12006943" y="295982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ED8C07A6-5DD6-484B-9A28-D1B70361EF87}"/>
                </a:ext>
              </a:extLst>
            </xdr:cNvPr>
            <xdr:cNvSpPr txBox="1"/>
          </xdr:nvSpPr>
          <xdr:spPr>
            <a:xfrm>
              <a:off x="12006943" y="295982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21</xdr:col>
      <xdr:colOff>404586</xdr:colOff>
      <xdr:row>15</xdr:row>
      <xdr:rowOff>32657</xdr:rowOff>
    </xdr:from>
    <xdr:to>
      <xdr:col>31</xdr:col>
      <xdr:colOff>510722</xdr:colOff>
      <xdr:row>35</xdr:row>
      <xdr:rowOff>34835</xdr:rowOff>
    </xdr:to>
    <xdr:pic>
      <xdr:nvPicPr>
        <xdr:cNvPr id="11" name="Picture 10" descr="Related image">
          <a:extLst>
            <a:ext uri="{FF2B5EF4-FFF2-40B4-BE49-F238E27FC236}">
              <a16:creationId xmlns:a16="http://schemas.microsoft.com/office/drawing/2014/main" id="{8863A224-F8EA-4952-A7F0-D8E2CA2BB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9186" y="2044337"/>
          <a:ext cx="6202136" cy="3675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590550</xdr:colOff>
      <xdr:row>39</xdr:row>
      <xdr:rowOff>176893</xdr:rowOff>
    </xdr:from>
    <xdr:to>
      <xdr:col>26</xdr:col>
      <xdr:colOff>481693</xdr:colOff>
      <xdr:row>41</xdr:row>
      <xdr:rowOff>119743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81773F8-5364-4EF9-9143-E9EB339DB375}"/>
            </a:ext>
          </a:extLst>
        </xdr:cNvPr>
        <xdr:cNvSpPr txBox="1"/>
      </xdr:nvSpPr>
      <xdr:spPr>
        <a:xfrm>
          <a:off x="12096750" y="6600553"/>
          <a:ext cx="5377543" cy="3086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18</xdr:col>
      <xdr:colOff>557894</xdr:colOff>
      <xdr:row>43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D9C4AC0F-C708-44A7-97B0-BA8119F2E2E0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D9C4AC0F-C708-44A7-97B0-BA8119F2E2E0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18</xdr:col>
      <xdr:colOff>466724</xdr:colOff>
      <xdr:row>55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071CD09-A3A0-4A8D-A9B8-AA7C65492E01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071CD09-A3A0-4A8D-A9B8-AA7C65492E01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18</xdr:col>
      <xdr:colOff>222250</xdr:colOff>
      <xdr:row>54</xdr:row>
      <xdr:rowOff>79375</xdr:rowOff>
    </xdr:from>
    <xdr:to>
      <xdr:col>23</xdr:col>
      <xdr:colOff>365125</xdr:colOff>
      <xdr:row>54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747FFD2F-77E2-4283-B6E0-4B4A0B96FC9C}"/>
            </a:ext>
          </a:extLst>
        </xdr:cNvPr>
        <xdr:cNvCxnSpPr/>
      </xdr:nvCxnSpPr>
      <xdr:spPr>
        <a:xfrm flipV="1">
          <a:off x="12338050" y="968057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206375</xdr:colOff>
      <xdr:row>43</xdr:row>
      <xdr:rowOff>15875</xdr:rowOff>
    </xdr:from>
    <xdr:to>
      <xdr:col>23</xdr:col>
      <xdr:colOff>444500</xdr:colOff>
      <xdr:row>53</xdr:row>
      <xdr:rowOff>15875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4AAE3127-8276-4948-8DE9-95D84720E473}"/>
            </a:ext>
          </a:extLst>
        </xdr:cNvPr>
        <xdr:cNvSpPr/>
      </xdr:nvSpPr>
      <xdr:spPr>
        <a:xfrm>
          <a:off x="15370175" y="7178675"/>
          <a:ext cx="238125" cy="22555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111126</xdr:colOff>
      <xdr:row>47</xdr:row>
      <xdr:rowOff>31750</xdr:rowOff>
    </xdr:from>
    <xdr:to>
      <xdr:col>27</xdr:col>
      <xdr:colOff>539751</xdr:colOff>
      <xdr:row>49</xdr:row>
      <xdr:rowOff>151493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2C731CD6-1FCD-419D-B036-F2449EB83057}"/>
            </a:ext>
          </a:extLst>
        </xdr:cNvPr>
        <xdr:cNvSpPr txBox="1"/>
      </xdr:nvSpPr>
      <xdr:spPr>
        <a:xfrm>
          <a:off x="15884526" y="7948930"/>
          <a:ext cx="2257425" cy="5845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23</xdr:col>
      <xdr:colOff>158751</xdr:colOff>
      <xdr:row>55</xdr:row>
      <xdr:rowOff>9526</xdr:rowOff>
    </xdr:from>
    <xdr:to>
      <xdr:col>23</xdr:col>
      <xdr:colOff>412751</xdr:colOff>
      <xdr:row>59</xdr:row>
      <xdr:rowOff>47625</xdr:rowOff>
    </xdr:to>
    <xdr:sp macro="" textlink="">
      <xdr:nvSpPr>
        <xdr:cNvPr id="19" name="Right Brace 18">
          <a:extLst>
            <a:ext uri="{FF2B5EF4-FFF2-40B4-BE49-F238E27FC236}">
              <a16:creationId xmlns:a16="http://schemas.microsoft.com/office/drawing/2014/main" id="{B5D32804-7B41-4DF5-9D18-65020E59F8C1}"/>
            </a:ext>
          </a:extLst>
        </xdr:cNvPr>
        <xdr:cNvSpPr/>
      </xdr:nvSpPr>
      <xdr:spPr>
        <a:xfrm>
          <a:off x="15322551" y="9793606"/>
          <a:ext cx="254000" cy="9601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599168</xdr:colOff>
      <xdr:row>56</xdr:row>
      <xdr:rowOff>85724</xdr:rowOff>
    </xdr:from>
    <xdr:to>
      <xdr:col>27</xdr:col>
      <xdr:colOff>440418</xdr:colOff>
      <xdr:row>58</xdr:row>
      <xdr:rowOff>152400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E2D2209-FD0D-47A3-9D0F-FFA7801B5213}"/>
            </a:ext>
          </a:extLst>
        </xdr:cNvPr>
        <xdr:cNvSpPr txBox="1"/>
      </xdr:nvSpPr>
      <xdr:spPr>
        <a:xfrm>
          <a:off x="15762968" y="10243184"/>
          <a:ext cx="2279650" cy="4324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503465</xdr:colOff>
      <xdr:row>12</xdr:row>
      <xdr:rowOff>0</xdr:rowOff>
    </xdr:from>
    <xdr:to>
      <xdr:col>25</xdr:col>
      <xdr:colOff>394608</xdr:colOff>
      <xdr:row>14</xdr:row>
      <xdr:rowOff>54429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5CC6D31-E4C0-4F03-A97B-503EAC55E3F2}"/>
            </a:ext>
          </a:extLst>
        </xdr:cNvPr>
        <xdr:cNvSpPr txBox="1"/>
      </xdr:nvSpPr>
      <xdr:spPr>
        <a:xfrm>
          <a:off x="11400065" y="1463040"/>
          <a:ext cx="5377543" cy="42018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27</xdr:col>
      <xdr:colOff>10887</xdr:colOff>
      <xdr:row>32</xdr:row>
      <xdr:rowOff>65314</xdr:rowOff>
    </xdr:from>
    <xdr:to>
      <xdr:col>27</xdr:col>
      <xdr:colOff>544287</xdr:colOff>
      <xdr:row>35</xdr:row>
      <xdr:rowOff>21772</xdr:rowOff>
    </xdr:to>
    <xdr:sp macro="" textlink="">
      <xdr:nvSpPr>
        <xdr:cNvPr id="22" name="Star: 4 Points 21">
          <a:extLst>
            <a:ext uri="{FF2B5EF4-FFF2-40B4-BE49-F238E27FC236}">
              <a16:creationId xmlns:a16="http://schemas.microsoft.com/office/drawing/2014/main" id="{D02FEFF9-6E22-476F-9748-48EF0C7CD5DB}"/>
            </a:ext>
          </a:extLst>
        </xdr:cNvPr>
        <xdr:cNvSpPr/>
      </xdr:nvSpPr>
      <xdr:spPr>
        <a:xfrm>
          <a:off x="18222687" y="62248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217714</xdr:colOff>
      <xdr:row>39</xdr:row>
      <xdr:rowOff>54428</xdr:rowOff>
    </xdr:from>
    <xdr:to>
      <xdr:col>26</xdr:col>
      <xdr:colOff>141514</xdr:colOff>
      <xdr:row>42</xdr:row>
      <xdr:rowOff>10886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5A89288D-2085-4EA3-9114-1AA796BFBC14}"/>
            </a:ext>
          </a:extLst>
        </xdr:cNvPr>
        <xdr:cNvSpPr/>
      </xdr:nvSpPr>
      <xdr:spPr>
        <a:xfrm>
          <a:off x="16600714" y="6478088"/>
          <a:ext cx="533400" cy="50509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252185</xdr:colOff>
      <xdr:row>32</xdr:row>
      <xdr:rowOff>52614</xdr:rowOff>
    </xdr:from>
    <xdr:to>
      <xdr:col>29</xdr:col>
      <xdr:colOff>175985</xdr:colOff>
      <xdr:row>35</xdr:row>
      <xdr:rowOff>9072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286DB4C1-0696-45F4-8650-DA398CD8C7F7}"/>
            </a:ext>
          </a:extLst>
        </xdr:cNvPr>
        <xdr:cNvSpPr/>
      </xdr:nvSpPr>
      <xdr:spPr>
        <a:xfrm>
          <a:off x="19073585" y="6212114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457200</xdr:colOff>
      <xdr:row>35</xdr:row>
      <xdr:rowOff>0</xdr:rowOff>
    </xdr:from>
    <xdr:to>
      <xdr:col>14</xdr:col>
      <xdr:colOff>163286</xdr:colOff>
      <xdr:row>40</xdr:row>
      <xdr:rowOff>9071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11797F3-861E-4C51-B6F8-64E08AF6DB5F}"/>
            </a:ext>
          </a:extLst>
        </xdr:cNvPr>
        <xdr:cNvSpPr txBox="1"/>
      </xdr:nvSpPr>
      <xdr:spPr>
        <a:xfrm>
          <a:off x="1066800" y="6692900"/>
          <a:ext cx="9383486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test is &lt; than z critical Reject Ho.</a:t>
          </a:r>
        </a:p>
      </xdr:txBody>
    </xdr:sp>
    <xdr:clientData/>
  </xdr:twoCellAnchor>
  <xdr:twoCellAnchor>
    <xdr:from>
      <xdr:col>33</xdr:col>
      <xdr:colOff>23587</xdr:colOff>
      <xdr:row>36</xdr:row>
      <xdr:rowOff>166914</xdr:rowOff>
    </xdr:from>
    <xdr:to>
      <xdr:col>33</xdr:col>
      <xdr:colOff>556987</xdr:colOff>
      <xdr:row>39</xdr:row>
      <xdr:rowOff>123372</xdr:rowOff>
    </xdr:to>
    <xdr:sp macro="" textlink="">
      <xdr:nvSpPr>
        <xdr:cNvPr id="25" name="Star: 4 Points 24">
          <a:extLst>
            <a:ext uri="{FF2B5EF4-FFF2-40B4-BE49-F238E27FC236}">
              <a16:creationId xmlns:a16="http://schemas.microsoft.com/office/drawing/2014/main" id="{52B2EBDE-3828-4085-9AAC-AB50C3D6FBFD}"/>
            </a:ext>
          </a:extLst>
        </xdr:cNvPr>
        <xdr:cNvSpPr/>
      </xdr:nvSpPr>
      <xdr:spPr>
        <a:xfrm>
          <a:off x="21892987" y="70376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34D8207A-2042-4A58-9E74-AFB75DF4BAF9}"/>
            </a:ext>
          </a:extLst>
        </xdr:cNvPr>
        <xdr:cNvSpPr/>
      </xdr:nvSpPr>
      <xdr:spPr>
        <a:xfrm>
          <a:off x="2990852" y="182332"/>
          <a:ext cx="6915148" cy="108041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13 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126</xdr:row>
      <xdr:rowOff>81643</xdr:rowOff>
    </xdr:from>
    <xdr:to>
      <xdr:col>28</xdr:col>
      <xdr:colOff>562790</xdr:colOff>
      <xdr:row>126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6BE58256-0D21-44B7-9531-56817A8857B1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786313-C6DC-4374-8638-BBAB7AA0ECAA}"/>
            </a:ext>
          </a:extLst>
        </xdr:cNvPr>
        <xdr:cNvSpPr/>
      </xdr:nvSpPr>
      <xdr:spPr>
        <a:xfrm>
          <a:off x="522514" y="130629"/>
          <a:ext cx="1395412" cy="100747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121104</xdr:colOff>
      <xdr:row>0</xdr:row>
      <xdr:rowOff>172811</xdr:rowOff>
    </xdr:from>
    <xdr:to>
      <xdr:col>14</xdr:col>
      <xdr:colOff>153761</xdr:colOff>
      <xdr:row>42</xdr:row>
      <xdr:rowOff>35379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659D1D0-1CE3-4501-B29B-D2913F788D2A}"/>
            </a:ext>
          </a:extLst>
        </xdr:cNvPr>
        <xdr:cNvCxnSpPr/>
      </xdr:nvCxnSpPr>
      <xdr:spPr>
        <a:xfrm>
          <a:off x="10417629" y="172811"/>
          <a:ext cx="32657" cy="7863568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174172</xdr:colOff>
      <xdr:row>9</xdr:row>
      <xdr:rowOff>21771</xdr:rowOff>
    </xdr:from>
    <xdr:to>
      <xdr:col>12</xdr:col>
      <xdr:colOff>276225</xdr:colOff>
      <xdr:row>26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56424C1-1CD9-458E-99CB-5B7CFB20D62F}"/>
            </a:ext>
          </a:extLst>
        </xdr:cNvPr>
        <xdr:cNvSpPr txBox="1"/>
      </xdr:nvSpPr>
      <xdr:spPr>
        <a:xfrm>
          <a:off x="1393372" y="1650546"/>
          <a:ext cx="7960178" cy="361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want to estimate, with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95% </a:t>
          </a:r>
          <a:r>
            <a:rPr lang="en-US" sz="2000" i="0" baseline="0">
              <a:latin typeface="Lucida Bright" panose="02040602050505020304" pitchFamily="18" charset="0"/>
            </a:rPr>
            <a:t>confidence, the population mean force required to break the insulator to within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+/- 25 </a:t>
          </a:r>
          <a:r>
            <a:rPr lang="en-US" sz="2000" i="0" baseline="0">
              <a:latin typeface="Lucida Bright" panose="02040602050505020304" pitchFamily="18" charset="0"/>
            </a:rPr>
            <a:t>pounds.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On the basis of a study conducted the previous year, you believe that the standard deviation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pounds. 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Calculate the required sample size.</a:t>
          </a:r>
        </a:p>
      </xdr:txBody>
    </xdr:sp>
    <xdr:clientData/>
  </xdr:twoCellAnchor>
  <xdr:twoCellAnchor>
    <xdr:from>
      <xdr:col>15</xdr:col>
      <xdr:colOff>76200</xdr:colOff>
      <xdr:row>2</xdr:row>
      <xdr:rowOff>10886</xdr:rowOff>
    </xdr:from>
    <xdr:to>
      <xdr:col>20</xdr:col>
      <xdr:colOff>35378</xdr:colOff>
      <xdr:row>6</xdr:row>
      <xdr:rowOff>46808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D41E9F12-C6CA-49D9-BF74-C0AE1F28B988}"/>
            </a:ext>
          </a:extLst>
        </xdr:cNvPr>
        <xdr:cNvSpPr/>
      </xdr:nvSpPr>
      <xdr:spPr>
        <a:xfrm>
          <a:off x="10961914" y="381000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23</xdr:col>
      <xdr:colOff>435429</xdr:colOff>
      <xdr:row>20</xdr:row>
      <xdr:rowOff>43543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F5AD0EE-F44E-4E98-B879-7A6D67C4E392}"/>
                </a:ext>
              </a:extLst>
            </xdr:cNvPr>
            <xdr:cNvSpPr txBox="1"/>
          </xdr:nvSpPr>
          <xdr:spPr>
            <a:xfrm>
              <a:off x="10885714" y="2035629"/>
              <a:ext cx="5312229" cy="1752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i="1" baseline="0">
                          <a:latin typeface="Cambria Math" panose="02040503050406030204" pitchFamily="18" charset="0"/>
                        </a:rPr>
                        <m:t>𝞼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F5AD0EE-F44E-4E98-B879-7A6D67C4E392}"/>
                </a:ext>
              </a:extLst>
            </xdr:cNvPr>
            <xdr:cNvSpPr txBox="1"/>
          </xdr:nvSpPr>
          <xdr:spPr>
            <a:xfrm>
              <a:off x="10885714" y="2035629"/>
              <a:ext cx="5312229" cy="1752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n-US" sz="1800" i="0" baseline="0">
                  <a:latin typeface="Cambria Math" panose="02040503050406030204" pitchFamily="18" charset="0"/>
                </a:rPr>
                <a:t>𝞼^</a:t>
              </a:r>
              <a:r>
                <a:rPr lang="en-US" sz="1800" b="0" i="0" baseline="0">
                  <a:latin typeface="Cambria Math" panose="02040503050406030204" pitchFamily="18" charset="0"/>
                </a:rPr>
                <a:t>2</a:t>
              </a:r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oneCellAnchor>
    <xdr:from>
      <xdr:col>20</xdr:col>
      <xdr:colOff>438150</xdr:colOff>
      <xdr:row>26</xdr:row>
      <xdr:rowOff>0</xdr:rowOff>
    </xdr:from>
    <xdr:ext cx="628650" cy="347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F57326E-2363-4C7D-B436-54EEE361A950}"/>
                </a:ext>
              </a:extLst>
            </xdr:cNvPr>
            <xdr:cNvSpPr txBox="1"/>
          </xdr:nvSpPr>
          <xdr:spPr>
            <a:xfrm>
              <a:off x="14626590" y="49006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F57326E-2363-4C7D-B436-54EEE361A950}"/>
                </a:ext>
              </a:extLst>
            </xdr:cNvPr>
            <xdr:cNvSpPr txBox="1"/>
          </xdr:nvSpPr>
          <xdr:spPr>
            <a:xfrm>
              <a:off x="14626590" y="49006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2000" i="0">
                  <a:latin typeface="Cambria Math" panose="02040503050406030204" pitchFamily="18" charset="0"/>
                </a:rPr>
                <a:t>𝑧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13</xdr:col>
      <xdr:colOff>43543</xdr:colOff>
      <xdr:row>20</xdr:row>
      <xdr:rowOff>43542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6A66DD2-094E-4472-BC5B-982C2110E8CD}"/>
            </a:ext>
          </a:extLst>
        </xdr:cNvPr>
        <xdr:cNvSpPr txBox="1"/>
      </xdr:nvSpPr>
      <xdr:spPr>
        <a:xfrm>
          <a:off x="9710057" y="37882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587829</xdr:colOff>
      <xdr:row>30</xdr:row>
      <xdr:rowOff>21770</xdr:rowOff>
    </xdr:from>
    <xdr:ext cx="604909" cy="3187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728BEE-F19C-4667-B750-307CF83056E4}"/>
                </a:ext>
              </a:extLst>
            </xdr:cNvPr>
            <xdr:cNvSpPr txBox="1"/>
          </xdr:nvSpPr>
          <xdr:spPr>
            <a:xfrm>
              <a:off x="12692743" y="6509656"/>
              <a:ext cx="604909" cy="3187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728BEE-F19C-4667-B750-307CF83056E4}"/>
                </a:ext>
              </a:extLst>
            </xdr:cNvPr>
            <xdr:cNvSpPr txBox="1"/>
          </xdr:nvSpPr>
          <xdr:spPr>
            <a:xfrm>
              <a:off x="12692743" y="6509656"/>
              <a:ext cx="604909" cy="3187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i="0">
                  <a:latin typeface="Cambria Math" panose="02040503050406030204" pitchFamily="18" charset="0"/>
                </a:rPr>
                <a:t>𝜎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18</xdr:col>
      <xdr:colOff>65315</xdr:colOff>
      <xdr:row>33</xdr:row>
      <xdr:rowOff>174172</xdr:rowOff>
    </xdr:from>
    <xdr:to>
      <xdr:col>18</xdr:col>
      <xdr:colOff>511629</xdr:colOff>
      <xdr:row>33</xdr:row>
      <xdr:rowOff>174172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F47F881-35F4-42F4-BB5B-7A41A0EC1468}"/>
            </a:ext>
          </a:extLst>
        </xdr:cNvPr>
        <xdr:cNvCxnSpPr/>
      </xdr:nvCxnSpPr>
      <xdr:spPr>
        <a:xfrm>
          <a:off x="12779829" y="6858001"/>
          <a:ext cx="446314" cy="0"/>
        </a:xfrm>
        <a:prstGeom prst="straightConnector1">
          <a:avLst/>
        </a:prstGeom>
        <a:ln w="254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05A1542-3EBD-48B0-B0EC-3934B8E52B16}"/>
            </a:ext>
          </a:extLst>
        </xdr:cNvPr>
        <xdr:cNvSpPr/>
      </xdr:nvSpPr>
      <xdr:spPr>
        <a:xfrm>
          <a:off x="2933702" y="182332"/>
          <a:ext cx="6687909" cy="1113068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14 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CDE37DF-8DFC-4E00-B755-BB31FCB59653}"/>
            </a:ext>
          </a:extLst>
        </xdr:cNvPr>
        <xdr:cNvSpPr/>
      </xdr:nvSpPr>
      <xdr:spPr>
        <a:xfrm>
          <a:off x="18757446" y="253895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656C9C-8AA9-4545-94DC-B8297737033F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1</xdr:row>
      <xdr:rowOff>87086</xdr:rowOff>
    </xdr:from>
    <xdr:to>
      <xdr:col>15</xdr:col>
      <xdr:colOff>10886</xdr:colOff>
      <xdr:row>44</xdr:row>
      <xdr:rowOff>130629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DA1CC13-F344-4255-93B1-FE3A18D4FE5C}"/>
            </a:ext>
          </a:extLst>
        </xdr:cNvPr>
        <xdr:cNvCxnSpPr/>
      </xdr:nvCxnSpPr>
      <xdr:spPr>
        <a:xfrm>
          <a:off x="10560504" y="277586"/>
          <a:ext cx="13607" cy="82350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174171</xdr:colOff>
      <xdr:row>9</xdr:row>
      <xdr:rowOff>21772</xdr:rowOff>
    </xdr:from>
    <xdr:to>
      <xdr:col>14</xdr:col>
      <xdr:colOff>337457</xdr:colOff>
      <xdr:row>22</xdr:row>
      <xdr:rowOff>54430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B7CDA12-986C-4BAA-81F6-0D8A929D8E38}"/>
            </a:ext>
          </a:extLst>
        </xdr:cNvPr>
        <xdr:cNvSpPr txBox="1"/>
      </xdr:nvSpPr>
      <xdr:spPr>
        <a:xfrm>
          <a:off x="1355271" y="1736272"/>
          <a:ext cx="8954861" cy="2509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Suppose you want to have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90%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confidence in estimating the proportion of office workforce who respond to e-mail within an hour to within</a:t>
          </a:r>
        </a:p>
        <a:p>
          <a:r>
            <a:rPr lang="en-US" sz="2000" i="0" baseline="0">
              <a:latin typeface="Lucida Bright" panose="02040602050505020304" pitchFamily="18" charset="0"/>
            </a:rPr>
            <a:t>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+/- 0.05</a:t>
          </a:r>
          <a:r>
            <a:rPr lang="en-US" sz="2000" i="0" baseline="0">
              <a:latin typeface="Lucida Bright" panose="02040602050505020304" pitchFamily="18" charset="0"/>
            </a:rPr>
            <a:t>. </a:t>
          </a:r>
        </a:p>
        <a:p>
          <a:r>
            <a:rPr lang="en-US" sz="2000" i="0" baseline="0">
              <a:latin typeface="Lucida Bright" panose="02040602050505020304" pitchFamily="18" charset="0"/>
            </a:rPr>
            <a:t>Because you have not previously undertaken such a study, there is no information available from past data.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Determine the sample size needed.</a:t>
          </a:r>
        </a:p>
      </xdr:txBody>
    </xdr:sp>
    <xdr:clientData/>
  </xdr:twoCellAnchor>
  <xdr:twoCellAnchor>
    <xdr:from>
      <xdr:col>15</xdr:col>
      <xdr:colOff>522514</xdr:colOff>
      <xdr:row>2</xdr:row>
      <xdr:rowOff>43544</xdr:rowOff>
    </xdr:from>
    <xdr:to>
      <xdr:col>21</xdr:col>
      <xdr:colOff>481692</xdr:colOff>
      <xdr:row>6</xdr:row>
      <xdr:rowOff>79466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BDE4C94E-EC4A-4A48-87D3-F81795B378CD}"/>
            </a:ext>
          </a:extLst>
        </xdr:cNvPr>
        <xdr:cNvSpPr/>
      </xdr:nvSpPr>
      <xdr:spPr>
        <a:xfrm>
          <a:off x="11408228" y="413658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163285</xdr:colOff>
      <xdr:row>10</xdr:row>
      <xdr:rowOff>0</xdr:rowOff>
    </xdr:from>
    <xdr:to>
      <xdr:col>26</xdr:col>
      <xdr:colOff>141515</xdr:colOff>
      <xdr:row>17</xdr:row>
      <xdr:rowOff>141031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1BE355E6-CDA5-42CD-8B64-180390C6EE4B}"/>
                </a:ext>
              </a:extLst>
            </xdr:cNvPr>
            <xdr:cNvSpPr txBox="1"/>
          </xdr:nvSpPr>
          <xdr:spPr>
            <a:xfrm>
              <a:off x="11048999" y="1850571"/>
              <a:ext cx="6074230" cy="147997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1BE355E6-CDA5-42CD-8B64-180390C6EE4B}"/>
                </a:ext>
              </a:extLst>
            </xdr:cNvPr>
            <xdr:cNvSpPr txBox="1"/>
          </xdr:nvSpPr>
          <xdr:spPr>
            <a:xfrm>
              <a:off x="11048999" y="1850571"/>
              <a:ext cx="6074230" cy="147997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231321</xdr:colOff>
      <xdr:row>27</xdr:row>
      <xdr:rowOff>85725</xdr:rowOff>
    </xdr:from>
    <xdr:to>
      <xdr:col>26</xdr:col>
      <xdr:colOff>459921</xdr:colOff>
      <xdr:row>32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9BBDB33-DABF-4E30-ACCA-7E33253CA693}"/>
            </a:ext>
          </a:extLst>
        </xdr:cNvPr>
        <xdr:cNvSpPr txBox="1"/>
      </xdr:nvSpPr>
      <xdr:spPr>
        <a:xfrm>
          <a:off x="10736035" y="5691868"/>
          <a:ext cx="7644493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Lucida Bright" panose="02040602050505020304" pitchFamily="18" charset="0"/>
            </a:rPr>
            <a:t>Because</a:t>
          </a:r>
          <a:r>
            <a:rPr lang="en-US" sz="1600" baseline="0">
              <a:latin typeface="Lucida Bright" panose="02040602050505020304" pitchFamily="18" charset="0"/>
            </a:rPr>
            <a:t> no information is available from past data assume that </a:t>
          </a:r>
        </a:p>
        <a:p>
          <a:r>
            <a:rPr lang="el-GR" sz="1600" baseline="0">
              <a:latin typeface="Cambria" panose="02040503050406030204" pitchFamily="18" charset="0"/>
              <a:ea typeface="Cambria" panose="02040503050406030204" pitchFamily="18" charset="0"/>
            </a:rPr>
            <a:t>Π</a:t>
          </a:r>
          <a:r>
            <a:rPr lang="en-US" sz="1600" baseline="0">
              <a:latin typeface="Lucida Bright" panose="02040602050505020304" pitchFamily="18" charset="0"/>
              <a:ea typeface="Cambria" panose="02040503050406030204" pitchFamily="18" charset="0"/>
            </a:rPr>
            <a:t> = </a:t>
          </a:r>
          <a:r>
            <a:rPr lang="en-US" sz="16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</a:rPr>
            <a:t>0.50. Assume the 50/50 split.</a:t>
          </a:r>
        </a:p>
        <a:p>
          <a:endParaRPr lang="en-US" sz="1600" baseline="0">
            <a:latin typeface="Lucida Bright" panose="02040602050505020304" pitchFamily="18" charset="0"/>
            <a:ea typeface="Cambria" panose="02040503050406030204" pitchFamily="18" charset="0"/>
          </a:endParaRPr>
        </a:p>
      </xdr:txBody>
    </xdr:sp>
    <xdr:clientData/>
  </xdr:twoCellAnchor>
  <xdr:oneCellAnchor>
    <xdr:from>
      <xdr:col>20</xdr:col>
      <xdr:colOff>438150</xdr:colOff>
      <xdr:row>24</xdr:row>
      <xdr:rowOff>176212</xdr:rowOff>
    </xdr:from>
    <xdr:ext cx="628650" cy="347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8F9B47DA-FFA9-49AE-8C71-BA20D8E7FFB1}"/>
                </a:ext>
              </a:extLst>
            </xdr:cNvPr>
            <xdr:cNvSpPr txBox="1"/>
          </xdr:nvSpPr>
          <xdr:spPr>
            <a:xfrm>
              <a:off x="13839825" y="48625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8F9B47DA-FFA9-49AE-8C71-BA20D8E7FFB1}"/>
                </a:ext>
              </a:extLst>
            </xdr:cNvPr>
            <xdr:cNvSpPr txBox="1"/>
          </xdr:nvSpPr>
          <xdr:spPr>
            <a:xfrm>
              <a:off x="13839825" y="48625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2000" i="0">
                  <a:latin typeface="Cambria Math" panose="02040503050406030204" pitchFamily="18" charset="0"/>
                </a:rPr>
                <a:t>𝑧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18</xdr:col>
      <xdr:colOff>97972</xdr:colOff>
      <xdr:row>36</xdr:row>
      <xdr:rowOff>185057</xdr:rowOff>
    </xdr:from>
    <xdr:to>
      <xdr:col>18</xdr:col>
      <xdr:colOff>620486</xdr:colOff>
      <xdr:row>36</xdr:row>
      <xdr:rowOff>185057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011B189-108B-46BB-A279-02DE2EB81912}"/>
            </a:ext>
          </a:extLst>
        </xdr:cNvPr>
        <xdr:cNvCxnSpPr/>
      </xdr:nvCxnSpPr>
      <xdr:spPr>
        <a:xfrm flipV="1">
          <a:off x="12964886" y="7358743"/>
          <a:ext cx="522514" cy="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468086</xdr:colOff>
      <xdr:row>16</xdr:row>
      <xdr:rowOff>65315</xdr:rowOff>
    </xdr:from>
    <xdr:to>
      <xdr:col>15</xdr:col>
      <xdr:colOff>174172</xdr:colOff>
      <xdr:row>28</xdr:row>
      <xdr:rowOff>97971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68F15DE1-1AE4-498C-A0F2-7366DC397B01}"/>
            </a:ext>
          </a:extLst>
        </xdr:cNvPr>
        <xdr:cNvCxnSpPr/>
      </xdr:nvCxnSpPr>
      <xdr:spPr>
        <a:xfrm>
          <a:off x="6477000" y="3058886"/>
          <a:ext cx="4582886" cy="273231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111580</xdr:colOff>
      <xdr:row>27</xdr:row>
      <xdr:rowOff>108857</xdr:rowOff>
    </xdr:from>
    <xdr:to>
      <xdr:col>29</xdr:col>
      <xdr:colOff>503465</xdr:colOff>
      <xdr:row>32</xdr:row>
      <xdr:rowOff>68036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3BADB7B-45E9-46ED-96EB-418897B228F4}"/>
            </a:ext>
          </a:extLst>
        </xdr:cNvPr>
        <xdr:cNvSpPr txBox="1"/>
      </xdr:nvSpPr>
      <xdr:spPr>
        <a:xfrm>
          <a:off x="18617294" y="5715000"/>
          <a:ext cx="1562100" cy="911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aseline="0">
              <a:latin typeface="Lucida Bright" panose="02040602050505020304" pitchFamily="18" charset="0"/>
              <a:ea typeface="Cambria" panose="02040503050406030204" pitchFamily="18" charset="0"/>
            </a:rPr>
            <a:t>e = </a:t>
          </a:r>
          <a:r>
            <a:rPr lang="en-US" sz="16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</a:rPr>
            <a:t>0.05</a:t>
          </a:r>
          <a:endParaRPr lang="en-US" sz="16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12</xdr:col>
      <xdr:colOff>307523</xdr:colOff>
      <xdr:row>5</xdr:row>
      <xdr:rowOff>100691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3C341FD-60EC-45B2-8D92-FFB007ED493D}"/>
            </a:ext>
          </a:extLst>
        </xdr:cNvPr>
        <xdr:cNvSpPr/>
      </xdr:nvSpPr>
      <xdr:spPr>
        <a:xfrm>
          <a:off x="2990852" y="182332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517071</xdr:colOff>
      <xdr:row>127</xdr:row>
      <xdr:rowOff>81643</xdr:rowOff>
    </xdr:from>
    <xdr:to>
      <xdr:col>26</xdr:col>
      <xdr:colOff>562790</xdr:colOff>
      <xdr:row>127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DC00D823-8420-479D-903B-B1FC67B25DB9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9B57FA-B693-4DF6-8AEB-68EEFB40C060}"/>
            </a:ext>
          </a:extLst>
        </xdr:cNvPr>
        <xdr:cNvSpPr/>
      </xdr:nvSpPr>
      <xdr:spPr>
        <a:xfrm>
          <a:off x="522514" y="130629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0</xdr:colOff>
      <xdr:row>1</xdr:row>
      <xdr:rowOff>87086</xdr:rowOff>
    </xdr:from>
    <xdr:to>
      <xdr:col>14</xdr:col>
      <xdr:colOff>0</xdr:colOff>
      <xdr:row>43</xdr:row>
      <xdr:rowOff>130629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BFFB46C-0144-43A6-8ECB-0AC34C3E1274}"/>
            </a:ext>
          </a:extLst>
        </xdr:cNvPr>
        <xdr:cNvCxnSpPr/>
      </xdr:nvCxnSpPr>
      <xdr:spPr>
        <a:xfrm>
          <a:off x="10395858" y="272143"/>
          <a:ext cx="32657" cy="11114315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141514</xdr:colOff>
      <xdr:row>6</xdr:row>
      <xdr:rowOff>174171</xdr:rowOff>
    </xdr:from>
    <xdr:to>
      <xdr:col>13</xdr:col>
      <xdr:colOff>500743</xdr:colOff>
      <xdr:row>25</xdr:row>
      <xdr:rowOff>206828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CC6E292-3D14-4999-B6DC-BF621789CE45}"/>
            </a:ext>
          </a:extLst>
        </xdr:cNvPr>
        <xdr:cNvSpPr txBox="1"/>
      </xdr:nvSpPr>
      <xdr:spPr>
        <a:xfrm>
          <a:off x="1360714" y="1284514"/>
          <a:ext cx="8806543" cy="5910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Levine 310 p.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Here is this sample.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108.98   127.46  111.56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152.22   107.26     75.71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111.45    93.32    128.58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110.59    91.97    135.11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000" i="0" baseline="0">
              <a:latin typeface="Calibri" panose="020F0502020204030204" pitchFamily="34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the Ho be rejected?</a:t>
          </a:r>
        </a:p>
      </xdr:txBody>
    </xdr:sp>
    <xdr:clientData/>
  </xdr:twoCellAnchor>
  <xdr:twoCellAnchor>
    <xdr:from>
      <xdr:col>15</xdr:col>
      <xdr:colOff>54429</xdr:colOff>
      <xdr:row>1</xdr:row>
      <xdr:rowOff>141514</xdr:rowOff>
    </xdr:from>
    <xdr:to>
      <xdr:col>19</xdr:col>
      <xdr:colOff>13607</xdr:colOff>
      <xdr:row>5</xdr:row>
      <xdr:rowOff>177436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901BAD9F-5E7E-4F0A-9129-3D1EE11B3320}"/>
            </a:ext>
          </a:extLst>
        </xdr:cNvPr>
        <xdr:cNvSpPr/>
      </xdr:nvSpPr>
      <xdr:spPr>
        <a:xfrm>
          <a:off x="11549743" y="326571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590550</xdr:colOff>
      <xdr:row>29</xdr:row>
      <xdr:rowOff>114300</xdr:rowOff>
    </xdr:from>
    <xdr:to>
      <xdr:col>23</xdr:col>
      <xdr:colOff>481693</xdr:colOff>
      <xdr:row>32</xdr:row>
      <xdr:rowOff>119743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E327BCD-5ED6-4C09-A4BD-9E32745408AD}"/>
            </a:ext>
          </a:extLst>
        </xdr:cNvPr>
        <xdr:cNvSpPr txBox="1"/>
      </xdr:nvSpPr>
      <xdr:spPr>
        <a:xfrm>
          <a:off x="11487150" y="7874000"/>
          <a:ext cx="5834743" cy="5388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16</xdr:col>
      <xdr:colOff>0</xdr:colOff>
      <xdr:row>34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50BC7DFF-A977-4BC0-B37A-994DD86A4335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0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0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50BC7DFF-A977-4BC0-B37A-994DD86A4335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US" sz="2000" b="0" i="0">
                  <a:latin typeface="Cambria Math" panose="02040503050406030204" pitchFamily="18" charset="0"/>
                </a:rPr>
                <a:t>𝑋 ̅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16</xdr:col>
      <xdr:colOff>0</xdr:colOff>
      <xdr:row>45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94FAEFCE-D11A-4402-8709-30CE71F0EC10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94FAEFCE-D11A-4402-8709-30CE71F0EC10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16</xdr:col>
      <xdr:colOff>0</xdr:colOff>
      <xdr:row>44</xdr:row>
      <xdr:rowOff>79375</xdr:rowOff>
    </xdr:from>
    <xdr:to>
      <xdr:col>20</xdr:col>
      <xdr:colOff>365125</xdr:colOff>
      <xdr:row>44</xdr:row>
      <xdr:rowOff>95250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8294B5AE-119A-4585-BCC1-53298A81C0DE}"/>
            </a:ext>
          </a:extLst>
        </xdr:cNvPr>
        <xdr:cNvCxnSpPr/>
      </xdr:nvCxnSpPr>
      <xdr:spPr>
        <a:xfrm flipV="1">
          <a:off x="12338050" y="968057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206375</xdr:colOff>
      <xdr:row>34</xdr:row>
      <xdr:rowOff>15875</xdr:rowOff>
    </xdr:from>
    <xdr:to>
      <xdr:col>20</xdr:col>
      <xdr:colOff>444500</xdr:colOff>
      <xdr:row>43</xdr:row>
      <xdr:rowOff>15875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2421DA45-3BDC-4208-A50C-D1066FCF3BA0}"/>
            </a:ext>
          </a:extLst>
        </xdr:cNvPr>
        <xdr:cNvSpPr/>
      </xdr:nvSpPr>
      <xdr:spPr>
        <a:xfrm>
          <a:off x="15370175" y="7178675"/>
          <a:ext cx="238125" cy="22555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111126</xdr:colOff>
      <xdr:row>38</xdr:row>
      <xdr:rowOff>0</xdr:rowOff>
    </xdr:from>
    <xdr:to>
      <xdr:col>24</xdr:col>
      <xdr:colOff>539751</xdr:colOff>
      <xdr:row>39</xdr:row>
      <xdr:rowOff>151493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EF8CB5B-7798-4745-B74B-0BE7DE282E79}"/>
            </a:ext>
          </a:extLst>
        </xdr:cNvPr>
        <xdr:cNvSpPr txBox="1"/>
      </xdr:nvSpPr>
      <xdr:spPr>
        <a:xfrm>
          <a:off x="15884526" y="7948930"/>
          <a:ext cx="2257425" cy="5845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20</xdr:col>
      <xdr:colOff>158751</xdr:colOff>
      <xdr:row>45</xdr:row>
      <xdr:rowOff>9526</xdr:rowOff>
    </xdr:from>
    <xdr:to>
      <xdr:col>20</xdr:col>
      <xdr:colOff>412751</xdr:colOff>
      <xdr:row>49</xdr:row>
      <xdr:rowOff>47625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F23F25C0-636A-45C1-8D71-AF6A54D24AA0}"/>
            </a:ext>
          </a:extLst>
        </xdr:cNvPr>
        <xdr:cNvSpPr/>
      </xdr:nvSpPr>
      <xdr:spPr>
        <a:xfrm>
          <a:off x="15322551" y="9793606"/>
          <a:ext cx="254000" cy="9601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599168</xdr:colOff>
      <xdr:row>46</xdr:row>
      <xdr:rowOff>85724</xdr:rowOff>
    </xdr:from>
    <xdr:to>
      <xdr:col>24</xdr:col>
      <xdr:colOff>440418</xdr:colOff>
      <xdr:row>48</xdr:row>
      <xdr:rowOff>152400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1FB25823-7E57-4F55-9B86-6D838F89C767}"/>
            </a:ext>
          </a:extLst>
        </xdr:cNvPr>
        <xdr:cNvSpPr txBox="1"/>
      </xdr:nvSpPr>
      <xdr:spPr>
        <a:xfrm>
          <a:off x="15762968" y="10243184"/>
          <a:ext cx="2279650" cy="4324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243114</xdr:colOff>
      <xdr:row>29</xdr:row>
      <xdr:rowOff>130628</xdr:rowOff>
    </xdr:from>
    <xdr:to>
      <xdr:col>23</xdr:col>
      <xdr:colOff>166914</xdr:colOff>
      <xdr:row>32</xdr:row>
      <xdr:rowOff>87086</xdr:rowOff>
    </xdr:to>
    <xdr:sp macro="" textlink="">
      <xdr:nvSpPr>
        <xdr:cNvPr id="19" name="Star: 4 Points 18">
          <a:extLst>
            <a:ext uri="{FF2B5EF4-FFF2-40B4-BE49-F238E27FC236}">
              <a16:creationId xmlns:a16="http://schemas.microsoft.com/office/drawing/2014/main" id="{3D05448A-3379-4B31-8520-39A23376B30B}"/>
            </a:ext>
          </a:extLst>
        </xdr:cNvPr>
        <xdr:cNvSpPr/>
      </xdr:nvSpPr>
      <xdr:spPr>
        <a:xfrm>
          <a:off x="16473714" y="7890328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19</xdr:col>
      <xdr:colOff>580571</xdr:colOff>
      <xdr:row>11</xdr:row>
      <xdr:rowOff>146503</xdr:rowOff>
    </xdr:from>
    <xdr:to>
      <xdr:col>30</xdr:col>
      <xdr:colOff>99332</xdr:colOff>
      <xdr:row>22</xdr:row>
      <xdr:rowOff>146866</xdr:rowOff>
    </xdr:to>
    <xdr:pic>
      <xdr:nvPicPr>
        <xdr:cNvPr id="20" name="Picture 19" descr="Related image">
          <a:extLst>
            <a:ext uri="{FF2B5EF4-FFF2-40B4-BE49-F238E27FC236}">
              <a16:creationId xmlns:a16="http://schemas.microsoft.com/office/drawing/2014/main" id="{9A6DF7BC-845A-431A-A162-4D6B56ACE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1946" y="2257878"/>
          <a:ext cx="5979886" cy="4032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306614</xdr:colOff>
      <xdr:row>20</xdr:row>
      <xdr:rowOff>257628</xdr:rowOff>
    </xdr:from>
    <xdr:to>
      <xdr:col>24</xdr:col>
      <xdr:colOff>230414</xdr:colOff>
      <xdr:row>22</xdr:row>
      <xdr:rowOff>87086</xdr:rowOff>
    </xdr:to>
    <xdr:sp macro="" textlink="">
      <xdr:nvSpPr>
        <xdr:cNvPr id="21" name="Star: 4 Points 20">
          <a:extLst>
            <a:ext uri="{FF2B5EF4-FFF2-40B4-BE49-F238E27FC236}">
              <a16:creationId xmlns:a16="http://schemas.microsoft.com/office/drawing/2014/main" id="{9ADF36B2-CBA7-46C2-BCA7-EFE90A0A0E3B}"/>
            </a:ext>
          </a:extLst>
        </xdr:cNvPr>
        <xdr:cNvSpPr/>
      </xdr:nvSpPr>
      <xdr:spPr>
        <a:xfrm>
          <a:off x="17146814" y="5604328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285751</xdr:colOff>
      <xdr:row>29</xdr:row>
      <xdr:rowOff>75292</xdr:rowOff>
    </xdr:from>
    <xdr:to>
      <xdr:col>30</xdr:col>
      <xdr:colOff>381001</xdr:colOff>
      <xdr:row>32</xdr:row>
      <xdr:rowOff>76199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C2C3B3A-94C9-44E7-BEA0-C520F636851F}"/>
            </a:ext>
          </a:extLst>
        </xdr:cNvPr>
        <xdr:cNvSpPr txBox="1"/>
      </xdr:nvSpPr>
      <xdr:spPr>
        <a:xfrm>
          <a:off x="18345151" y="7834992"/>
          <a:ext cx="3143250" cy="5343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t</a:t>
          </a:r>
          <a:r>
            <a:rPr lang="en-US" sz="1800" baseline="0">
              <a:latin typeface="Lucida Bright" panose="02040602050505020304" pitchFamily="18" charset="0"/>
            </a:rPr>
            <a:t> (critical)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103414</xdr:colOff>
      <xdr:row>29</xdr:row>
      <xdr:rowOff>92528</xdr:rowOff>
    </xdr:from>
    <xdr:to>
      <xdr:col>30</xdr:col>
      <xdr:colOff>27214</xdr:colOff>
      <xdr:row>32</xdr:row>
      <xdr:rowOff>48986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5A4309FA-9082-4F0C-9ABE-872C20FB2889}"/>
            </a:ext>
          </a:extLst>
        </xdr:cNvPr>
        <xdr:cNvSpPr/>
      </xdr:nvSpPr>
      <xdr:spPr>
        <a:xfrm>
          <a:off x="20601214" y="7852228"/>
          <a:ext cx="533400" cy="489858"/>
        </a:xfrm>
        <a:prstGeom prst="star4">
          <a:avLst>
            <a:gd name="adj" fmla="val 12500"/>
          </a:avLst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263526</xdr:colOff>
      <xdr:row>42</xdr:row>
      <xdr:rowOff>501650</xdr:rowOff>
    </xdr:from>
    <xdr:to>
      <xdr:col>30</xdr:col>
      <xdr:colOff>431799</xdr:colOff>
      <xdr:row>45</xdr:row>
      <xdr:rowOff>176893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20D1D2E-706E-4D38-A926-51468F13EF53}"/>
            </a:ext>
          </a:extLst>
        </xdr:cNvPr>
        <xdr:cNvSpPr txBox="1"/>
      </xdr:nvSpPr>
      <xdr:spPr>
        <a:xfrm>
          <a:off x="18932526" y="11537950"/>
          <a:ext cx="2606673" cy="576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-T.INV.2T</a:t>
          </a:r>
          <a:r>
            <a:rPr lang="en-US" sz="1800" baseline="0">
              <a:latin typeface="Lucida Bright" panose="02040602050505020304" pitchFamily="18" charset="0"/>
            </a:rPr>
            <a:t> (0.05,11)</a:t>
          </a:r>
          <a:r>
            <a:rPr lang="en-US" sz="1800">
              <a:latin typeface="Lucida Bright" panose="02040602050505020304" pitchFamily="18" charset="0"/>
            </a:rPr>
            <a:t>=</a:t>
          </a:r>
        </a:p>
      </xdr:txBody>
    </xdr:sp>
    <xdr:clientData/>
  </xdr:twoCellAnchor>
  <xdr:twoCellAnchor>
    <xdr:from>
      <xdr:col>22</xdr:col>
      <xdr:colOff>217714</xdr:colOff>
      <xdr:row>20</xdr:row>
      <xdr:rowOff>257628</xdr:rowOff>
    </xdr:from>
    <xdr:to>
      <xdr:col>23</xdr:col>
      <xdr:colOff>141514</xdr:colOff>
      <xdr:row>22</xdr:row>
      <xdr:rowOff>87086</xdr:rowOff>
    </xdr:to>
    <xdr:sp macro="" textlink="">
      <xdr:nvSpPr>
        <xdr:cNvPr id="25" name="Star: 4 Points 24">
          <a:extLst>
            <a:ext uri="{FF2B5EF4-FFF2-40B4-BE49-F238E27FC236}">
              <a16:creationId xmlns:a16="http://schemas.microsoft.com/office/drawing/2014/main" id="{F02CF8D8-3ED2-482E-8ABA-ABCA3A352A75}"/>
            </a:ext>
          </a:extLst>
        </xdr:cNvPr>
        <xdr:cNvSpPr/>
      </xdr:nvSpPr>
      <xdr:spPr>
        <a:xfrm>
          <a:off x="16448314" y="5604328"/>
          <a:ext cx="533400" cy="489858"/>
        </a:xfrm>
        <a:prstGeom prst="star4">
          <a:avLst>
            <a:gd name="adj" fmla="val 12500"/>
          </a:avLst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177800</xdr:colOff>
      <xdr:row>27</xdr:row>
      <xdr:rowOff>165100</xdr:rowOff>
    </xdr:from>
    <xdr:to>
      <xdr:col>13</xdr:col>
      <xdr:colOff>457200</xdr:colOff>
      <xdr:row>30</xdr:row>
      <xdr:rowOff>170543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B1FD1018-B16E-4C79-84EC-4AAB6C79AE11}"/>
            </a:ext>
          </a:extLst>
        </xdr:cNvPr>
        <xdr:cNvSpPr txBox="1"/>
      </xdr:nvSpPr>
      <xdr:spPr>
        <a:xfrm>
          <a:off x="1397000" y="7569200"/>
          <a:ext cx="8737600" cy="5388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Since t</a:t>
          </a:r>
          <a:r>
            <a:rPr lang="en-US" sz="1800" baseline="0">
              <a:latin typeface="Lucida Bright" panose="02040602050505020304" pitchFamily="18" charset="0"/>
            </a:rPr>
            <a:t> (critical) is less than t (test): </a:t>
          </a:r>
          <a:r>
            <a:rPr lang="en-US" sz="1800">
              <a:latin typeface="Lucida Bright" panose="02040602050505020304" pitchFamily="18" charset="0"/>
            </a:rPr>
            <a:t>Do</a:t>
          </a:r>
          <a:r>
            <a:rPr lang="en-US" sz="1800" baseline="0">
              <a:latin typeface="Lucida Bright" panose="02040602050505020304" pitchFamily="18" charset="0"/>
            </a:rPr>
            <a:t> not reject Ho.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25</xdr:col>
      <xdr:colOff>139700</xdr:colOff>
      <xdr:row>28</xdr:row>
      <xdr:rowOff>25400</xdr:rowOff>
    </xdr:from>
    <xdr:to>
      <xdr:col>25</xdr:col>
      <xdr:colOff>165100</xdr:colOff>
      <xdr:row>50</xdr:row>
      <xdr:rowOff>114300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9A36778F-9DB0-474F-A74B-34F2006216F8}"/>
            </a:ext>
          </a:extLst>
        </xdr:cNvPr>
        <xdr:cNvCxnSpPr/>
      </xdr:nvCxnSpPr>
      <xdr:spPr>
        <a:xfrm>
          <a:off x="18199100" y="7607300"/>
          <a:ext cx="25400" cy="5359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2EC9391-B0FF-49B7-93F0-9CB7C576B1FD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27</xdr:col>
      <xdr:colOff>517071</xdr:colOff>
      <xdr:row>128</xdr:row>
      <xdr:rowOff>81643</xdr:rowOff>
    </xdr:from>
    <xdr:to>
      <xdr:col>27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7C9DCE94-4B0D-4652-9CA4-F4B41B6F6A74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CB6D00-03AE-48BD-8BAF-55639B0EF83D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0</xdr:colOff>
      <xdr:row>45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9F9B015F-CBB7-4716-B769-23A37F7E6EEC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391886</xdr:colOff>
      <xdr:row>9</xdr:row>
      <xdr:rowOff>130629</xdr:rowOff>
    </xdr:from>
    <xdr:to>
      <xdr:col>13</xdr:col>
      <xdr:colOff>555172</xdr:colOff>
      <xdr:row>37</xdr:row>
      <xdr:rowOff>12700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969FAD1-A654-4B1B-9B8E-0DCECD640CDD}"/>
            </a:ext>
          </a:extLst>
        </xdr:cNvPr>
        <xdr:cNvSpPr txBox="1"/>
      </xdr:nvSpPr>
      <xdr:spPr>
        <a:xfrm>
          <a:off x="1001486" y="1730829"/>
          <a:ext cx="9231086" cy="49112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16 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3,920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and the sample standard deviation is </a:t>
          </a:r>
          <a:r>
            <a:rPr lang="en-US" sz="2000" b="1" i="0" baseline="0">
              <a:latin typeface="Lucida Bright" panose="02040602050505020304" pitchFamily="18" charset="0"/>
              <a:cs typeface="Calibri" panose="020F0502020204030204" pitchFamily="34" charset="0"/>
            </a:rPr>
            <a:t>200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0.01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Assume that the values in the population are normally distributed.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19</xdr:col>
      <xdr:colOff>462098</xdr:colOff>
      <xdr:row>8</xdr:row>
      <xdr:rowOff>44631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D7BFEB6D-1BC8-433A-8DFF-D8F506859E52}"/>
            </a:ext>
          </a:extLst>
        </xdr:cNvPr>
        <xdr:cNvSpPr/>
      </xdr:nvSpPr>
      <xdr:spPr>
        <a:xfrm>
          <a:off x="11399520" y="731520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16</xdr:col>
      <xdr:colOff>500743</xdr:colOff>
      <xdr:row>19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55771F5C-73BD-417B-B9F0-1CB0A0B580CB}"/>
                </a:ext>
              </a:extLst>
            </xdr:cNvPr>
            <xdr:cNvSpPr txBox="1"/>
          </xdr:nvSpPr>
          <xdr:spPr>
            <a:xfrm>
              <a:off x="12006943" y="366086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55771F5C-73BD-417B-B9F0-1CB0A0B580CB}"/>
                </a:ext>
              </a:extLst>
            </xdr:cNvPr>
            <xdr:cNvSpPr txBox="1"/>
          </xdr:nvSpPr>
          <xdr:spPr>
            <a:xfrm>
              <a:off x="12006943" y="366086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36</xdr:row>
      <xdr:rowOff>123735</xdr:rowOff>
    </xdr:to>
    <xdr:pic>
      <xdr:nvPicPr>
        <xdr:cNvPr id="26" name="Picture 25" descr="Related image">
          <a:extLst>
            <a:ext uri="{FF2B5EF4-FFF2-40B4-BE49-F238E27FC236}">
              <a16:creationId xmlns:a16="http://schemas.microsoft.com/office/drawing/2014/main" id="{614E5D7E-D9A6-4C53-BF75-ACD23376E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686" y="2659017"/>
          <a:ext cx="6202136" cy="4078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38</xdr:row>
      <xdr:rowOff>176893</xdr:rowOff>
    </xdr:from>
    <xdr:to>
      <xdr:col>25</xdr:col>
      <xdr:colOff>481693</xdr:colOff>
      <xdr:row>40</xdr:row>
      <xdr:rowOff>119743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0DEF476-B740-4960-83DB-75D4AFF7874F}"/>
            </a:ext>
          </a:extLst>
        </xdr:cNvPr>
        <xdr:cNvSpPr txBox="1"/>
      </xdr:nvSpPr>
      <xdr:spPr>
        <a:xfrm>
          <a:off x="12096750" y="7591153"/>
          <a:ext cx="5377543" cy="3086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17</xdr:col>
      <xdr:colOff>150131</xdr:colOff>
      <xdr:row>56</xdr:row>
      <xdr:rowOff>23132</xdr:rowOff>
    </xdr:from>
    <xdr:to>
      <xdr:col>17</xdr:col>
      <xdr:colOff>422273</xdr:colOff>
      <xdr:row>57</xdr:row>
      <xdr:rowOff>118382</xdr:rowOff>
    </xdr:to>
    <xdr:sp macro="" textlink="">
      <xdr:nvSpPr>
        <xdr:cNvPr id="28" name="5-Point Star 14">
          <a:extLst>
            <a:ext uri="{FF2B5EF4-FFF2-40B4-BE49-F238E27FC236}">
              <a16:creationId xmlns:a16="http://schemas.microsoft.com/office/drawing/2014/main" id="{1B3ED398-67E6-4F6A-8BC5-499F99460B16}"/>
            </a:ext>
          </a:extLst>
        </xdr:cNvPr>
        <xdr:cNvSpPr/>
      </xdr:nvSpPr>
      <xdr:spPr>
        <a:xfrm>
          <a:off x="12265931" y="11186432"/>
          <a:ext cx="272142" cy="278130"/>
        </a:xfrm>
        <a:prstGeom prst="star5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17</xdr:col>
      <xdr:colOff>557894</xdr:colOff>
      <xdr:row>42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11190BCE-CAD8-4359-88A8-A600BD357017}"/>
                </a:ext>
              </a:extLst>
            </xdr:cNvPr>
            <xdr:cNvSpPr txBox="1"/>
          </xdr:nvSpPr>
          <xdr:spPr>
            <a:xfrm>
              <a:off x="12673694" y="814578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11190BCE-CAD8-4359-88A8-A600BD357017}"/>
                </a:ext>
              </a:extLst>
            </xdr:cNvPr>
            <xdr:cNvSpPr txBox="1"/>
          </xdr:nvSpPr>
          <xdr:spPr>
            <a:xfrm>
              <a:off x="12673694" y="814578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54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B870B83D-18A4-42EC-9654-0C168A689F4D}"/>
                </a:ext>
              </a:extLst>
            </xdr:cNvPr>
            <xdr:cNvSpPr txBox="1"/>
          </xdr:nvSpPr>
          <xdr:spPr>
            <a:xfrm>
              <a:off x="12582524" y="1061202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B870B83D-18A4-42EC-9654-0C168A689F4D}"/>
                </a:ext>
              </a:extLst>
            </xdr:cNvPr>
            <xdr:cNvSpPr txBox="1"/>
          </xdr:nvSpPr>
          <xdr:spPr>
            <a:xfrm>
              <a:off x="12582524" y="1061202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53</xdr:row>
      <xdr:rowOff>79375</xdr:rowOff>
    </xdr:from>
    <xdr:to>
      <xdr:col>22</xdr:col>
      <xdr:colOff>365125</xdr:colOff>
      <xdr:row>53</xdr:row>
      <xdr:rowOff>95250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4525059B-1E2B-4D28-B451-3630C70B6873}"/>
            </a:ext>
          </a:extLst>
        </xdr:cNvPr>
        <xdr:cNvCxnSpPr/>
      </xdr:nvCxnSpPr>
      <xdr:spPr>
        <a:xfrm flipV="1">
          <a:off x="12338050" y="1050353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42</xdr:row>
      <xdr:rowOff>15875</xdr:rowOff>
    </xdr:from>
    <xdr:to>
      <xdr:col>22</xdr:col>
      <xdr:colOff>444500</xdr:colOff>
      <xdr:row>52</xdr:row>
      <xdr:rowOff>15875</xdr:rowOff>
    </xdr:to>
    <xdr:sp macro="" textlink="">
      <xdr:nvSpPr>
        <xdr:cNvPr id="32" name="Right Brace 31">
          <a:extLst>
            <a:ext uri="{FF2B5EF4-FFF2-40B4-BE49-F238E27FC236}">
              <a16:creationId xmlns:a16="http://schemas.microsoft.com/office/drawing/2014/main" id="{93E6D8E9-F849-4111-BC95-6F5EC87ACB88}"/>
            </a:ext>
          </a:extLst>
        </xdr:cNvPr>
        <xdr:cNvSpPr/>
      </xdr:nvSpPr>
      <xdr:spPr>
        <a:xfrm>
          <a:off x="15370175" y="8161655"/>
          <a:ext cx="238125" cy="2095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46</xdr:row>
      <xdr:rowOff>31750</xdr:rowOff>
    </xdr:from>
    <xdr:to>
      <xdr:col>26</xdr:col>
      <xdr:colOff>539751</xdr:colOff>
      <xdr:row>48</xdr:row>
      <xdr:rowOff>151493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678692E-11C1-425D-A312-5FAC68EE409E}"/>
            </a:ext>
          </a:extLst>
        </xdr:cNvPr>
        <xdr:cNvSpPr txBox="1"/>
      </xdr:nvSpPr>
      <xdr:spPr>
        <a:xfrm>
          <a:off x="15884526" y="8924290"/>
          <a:ext cx="2257425" cy="5007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54</xdr:row>
      <xdr:rowOff>9526</xdr:rowOff>
    </xdr:from>
    <xdr:to>
      <xdr:col>22</xdr:col>
      <xdr:colOff>412751</xdr:colOff>
      <xdr:row>58</xdr:row>
      <xdr:rowOff>47625</xdr:rowOff>
    </xdr:to>
    <xdr:sp macro="" textlink="">
      <xdr:nvSpPr>
        <xdr:cNvPr id="34" name="Right Brace 33">
          <a:extLst>
            <a:ext uri="{FF2B5EF4-FFF2-40B4-BE49-F238E27FC236}">
              <a16:creationId xmlns:a16="http://schemas.microsoft.com/office/drawing/2014/main" id="{42609CBF-D9F3-44B8-9418-F955152357DC}"/>
            </a:ext>
          </a:extLst>
        </xdr:cNvPr>
        <xdr:cNvSpPr/>
      </xdr:nvSpPr>
      <xdr:spPr>
        <a:xfrm>
          <a:off x="15322551" y="10616566"/>
          <a:ext cx="254000" cy="9601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55</xdr:row>
      <xdr:rowOff>85724</xdr:rowOff>
    </xdr:from>
    <xdr:to>
      <xdr:col>26</xdr:col>
      <xdr:colOff>440418</xdr:colOff>
      <xdr:row>57</xdr:row>
      <xdr:rowOff>152400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17BE841-A405-4303-95E1-488F05EEE994}"/>
            </a:ext>
          </a:extLst>
        </xdr:cNvPr>
        <xdr:cNvSpPr txBox="1"/>
      </xdr:nvSpPr>
      <xdr:spPr>
        <a:xfrm>
          <a:off x="15762968" y="11066144"/>
          <a:ext cx="2279650" cy="4324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11</xdr:row>
      <xdr:rowOff>0</xdr:rowOff>
    </xdr:from>
    <xdr:to>
      <xdr:col>24</xdr:col>
      <xdr:colOff>394608</xdr:colOff>
      <xdr:row>13</xdr:row>
      <xdr:rowOff>54429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36CFFE48-A4C6-41A6-AAFA-FA08B429F68B}"/>
            </a:ext>
          </a:extLst>
        </xdr:cNvPr>
        <xdr:cNvSpPr txBox="1"/>
      </xdr:nvSpPr>
      <xdr:spPr>
        <a:xfrm>
          <a:off x="11400065" y="2011680"/>
          <a:ext cx="5377543" cy="4278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61687</xdr:colOff>
      <xdr:row>33</xdr:row>
      <xdr:rowOff>65314</xdr:rowOff>
    </xdr:from>
    <xdr:to>
      <xdr:col>23</xdr:col>
      <xdr:colOff>595087</xdr:colOff>
      <xdr:row>36</xdr:row>
      <xdr:rowOff>21772</xdr:rowOff>
    </xdr:to>
    <xdr:sp macro="" textlink="">
      <xdr:nvSpPr>
        <xdr:cNvPr id="37" name="Star: 4 Points 36">
          <a:extLst>
            <a:ext uri="{FF2B5EF4-FFF2-40B4-BE49-F238E27FC236}">
              <a16:creationId xmlns:a16="http://schemas.microsoft.com/office/drawing/2014/main" id="{6FBDE7AB-FBE7-42BE-8928-1B4E3A3C1DEA}"/>
            </a:ext>
          </a:extLst>
        </xdr:cNvPr>
        <xdr:cNvSpPr/>
      </xdr:nvSpPr>
      <xdr:spPr>
        <a:xfrm>
          <a:off x="15835087" y="64026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38</xdr:row>
      <xdr:rowOff>54428</xdr:rowOff>
    </xdr:from>
    <xdr:to>
      <xdr:col>25</xdr:col>
      <xdr:colOff>141514</xdr:colOff>
      <xdr:row>41</xdr:row>
      <xdr:rowOff>10886</xdr:rowOff>
    </xdr:to>
    <xdr:sp macro="" textlink="">
      <xdr:nvSpPr>
        <xdr:cNvPr id="38" name="Star: 4 Points 37">
          <a:extLst>
            <a:ext uri="{FF2B5EF4-FFF2-40B4-BE49-F238E27FC236}">
              <a16:creationId xmlns:a16="http://schemas.microsoft.com/office/drawing/2014/main" id="{8410FB63-AA8D-4242-8BAE-E2DBC0EEE95B}"/>
            </a:ext>
          </a:extLst>
        </xdr:cNvPr>
        <xdr:cNvSpPr/>
      </xdr:nvSpPr>
      <xdr:spPr>
        <a:xfrm>
          <a:off x="16600714" y="7468688"/>
          <a:ext cx="533400" cy="50509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264885</xdr:colOff>
      <xdr:row>33</xdr:row>
      <xdr:rowOff>90714</xdr:rowOff>
    </xdr:from>
    <xdr:to>
      <xdr:col>25</xdr:col>
      <xdr:colOff>188685</xdr:colOff>
      <xdr:row>36</xdr:row>
      <xdr:rowOff>47172</xdr:rowOff>
    </xdr:to>
    <xdr:sp macro="" textlink="">
      <xdr:nvSpPr>
        <xdr:cNvPr id="39" name="Star: 4 Points 38">
          <a:extLst>
            <a:ext uri="{FF2B5EF4-FFF2-40B4-BE49-F238E27FC236}">
              <a16:creationId xmlns:a16="http://schemas.microsoft.com/office/drawing/2014/main" id="{11CA8EBD-9024-4C75-BB66-D1FAA167ADEC}"/>
            </a:ext>
          </a:extLst>
        </xdr:cNvPr>
        <xdr:cNvSpPr/>
      </xdr:nvSpPr>
      <xdr:spPr>
        <a:xfrm>
          <a:off x="16647885" y="6428014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175987</xdr:colOff>
      <xdr:row>11</xdr:row>
      <xdr:rowOff>1814</xdr:rowOff>
    </xdr:from>
    <xdr:to>
      <xdr:col>24</xdr:col>
      <xdr:colOff>99787</xdr:colOff>
      <xdr:row>13</xdr:row>
      <xdr:rowOff>123372</xdr:rowOff>
    </xdr:to>
    <xdr:sp macro="" textlink="">
      <xdr:nvSpPr>
        <xdr:cNvPr id="40" name="Star: 4 Points 39">
          <a:extLst>
            <a:ext uri="{FF2B5EF4-FFF2-40B4-BE49-F238E27FC236}">
              <a16:creationId xmlns:a16="http://schemas.microsoft.com/office/drawing/2014/main" id="{391CBCBA-769C-4E43-B9BD-DCEAD537DE32}"/>
            </a:ext>
          </a:extLst>
        </xdr:cNvPr>
        <xdr:cNvSpPr/>
      </xdr:nvSpPr>
      <xdr:spPr>
        <a:xfrm>
          <a:off x="15949387" y="2013494"/>
          <a:ext cx="533400" cy="49493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495300</xdr:colOff>
      <xdr:row>36</xdr:row>
      <xdr:rowOff>165100</xdr:rowOff>
    </xdr:from>
    <xdr:to>
      <xdr:col>33</xdr:col>
      <xdr:colOff>419100</xdr:colOff>
      <xdr:row>39</xdr:row>
      <xdr:rowOff>121558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6A966734-FD46-4381-B1F2-05141505AF53}"/>
            </a:ext>
          </a:extLst>
        </xdr:cNvPr>
        <xdr:cNvSpPr/>
      </xdr:nvSpPr>
      <xdr:spPr>
        <a:xfrm>
          <a:off x="22364700" y="7035800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1AF96D3-6329-4EAC-B9D9-E2E4C42697F8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10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5BBF43EC-D74C-4079-9D4A-628B28AF573F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F65438-43A6-423B-A880-71AB50F9A28A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45</xdr:row>
      <xdr:rowOff>152400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1E866F4-9055-4AB8-BFA6-619419575A37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413658</xdr:colOff>
      <xdr:row>9</xdr:row>
      <xdr:rowOff>163286</xdr:rowOff>
    </xdr:from>
    <xdr:to>
      <xdr:col>13</xdr:col>
      <xdr:colOff>576944</xdr:colOff>
      <xdr:row>31</xdr:row>
      <xdr:rowOff>97972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4C6790D-EEF7-4925-B6D0-DDD205A38190}"/>
            </a:ext>
          </a:extLst>
        </xdr:cNvPr>
        <xdr:cNvSpPr txBox="1"/>
      </xdr:nvSpPr>
      <xdr:spPr>
        <a:xfrm>
          <a:off x="1023258" y="1828800"/>
          <a:ext cx="9220200" cy="4082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348 p.28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1,000)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not 1,000)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81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population standard deviation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.The sample mean is </a:t>
          </a:r>
          <a:r>
            <a:rPr lang="en-US" sz="2000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975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16</xdr:col>
      <xdr:colOff>259080</xdr:colOff>
      <xdr:row>3</xdr:row>
      <xdr:rowOff>137160</xdr:rowOff>
    </xdr:from>
    <xdr:to>
      <xdr:col>21</xdr:col>
      <xdr:colOff>218258</xdr:colOff>
      <xdr:row>7</xdr:row>
      <xdr:rowOff>181791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6FE1C7AF-0131-4836-88D5-C9D7C9D68FBA}"/>
            </a:ext>
          </a:extLst>
        </xdr:cNvPr>
        <xdr:cNvSpPr/>
      </xdr:nvSpPr>
      <xdr:spPr>
        <a:xfrm>
          <a:off x="11765280" y="685800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</xdr:col>
      <xdr:colOff>381000</xdr:colOff>
      <xdr:row>33</xdr:row>
      <xdr:rowOff>87085</xdr:rowOff>
    </xdr:from>
    <xdr:to>
      <xdr:col>13</xdr:col>
      <xdr:colOff>555172</xdr:colOff>
      <xdr:row>38</xdr:row>
      <xdr:rowOff>59871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4C3E108-DB5F-4097-805F-47EA63254AAE}"/>
            </a:ext>
          </a:extLst>
        </xdr:cNvPr>
        <xdr:cNvSpPr txBox="1"/>
      </xdr:nvSpPr>
      <xdr:spPr>
        <a:xfrm>
          <a:off x="990600" y="6270171"/>
          <a:ext cx="9231086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(test) is &lt; than z (critical):  Reject Ho.</a:t>
          </a:r>
        </a:p>
      </xdr:txBody>
    </xdr:sp>
    <xdr:clientData/>
  </xdr:twoCellAnchor>
  <xdr:oneCellAnchor>
    <xdr:from>
      <xdr:col>16</xdr:col>
      <xdr:colOff>500743</xdr:colOff>
      <xdr:row>19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860994C2-7B70-49F2-BB15-D6B6A5DB7B39}"/>
                </a:ext>
              </a:extLst>
            </xdr:cNvPr>
            <xdr:cNvSpPr txBox="1"/>
          </xdr:nvSpPr>
          <xdr:spPr>
            <a:xfrm>
              <a:off x="12006943" y="295982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860994C2-7B70-49F2-BB15-D6B6A5DB7B39}"/>
                </a:ext>
              </a:extLst>
            </xdr:cNvPr>
            <xdr:cNvSpPr txBox="1"/>
          </xdr:nvSpPr>
          <xdr:spPr>
            <a:xfrm>
              <a:off x="12006943" y="295982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34</xdr:row>
      <xdr:rowOff>55155</xdr:rowOff>
    </xdr:to>
    <xdr:pic>
      <xdr:nvPicPr>
        <xdr:cNvPr id="13" name="Picture 12" descr="Related image">
          <a:extLst>
            <a:ext uri="{FF2B5EF4-FFF2-40B4-BE49-F238E27FC236}">
              <a16:creationId xmlns:a16="http://schemas.microsoft.com/office/drawing/2014/main" id="{9BAC4095-FC69-4276-8F4E-01112A2B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686" y="2598057"/>
          <a:ext cx="6202136" cy="4010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38</xdr:row>
      <xdr:rowOff>176893</xdr:rowOff>
    </xdr:from>
    <xdr:to>
      <xdr:col>25</xdr:col>
      <xdr:colOff>481693</xdr:colOff>
      <xdr:row>40</xdr:row>
      <xdr:rowOff>119743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DF500ED-1BF9-48E6-924E-8AFFC418D899}"/>
            </a:ext>
          </a:extLst>
        </xdr:cNvPr>
        <xdr:cNvSpPr txBox="1"/>
      </xdr:nvSpPr>
      <xdr:spPr>
        <a:xfrm>
          <a:off x="12096750" y="6600553"/>
          <a:ext cx="5377543" cy="3086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17</xdr:col>
      <xdr:colOff>557894</xdr:colOff>
      <xdr:row>42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4110881-CBD2-4B9D-A88B-4FCFC27C09AF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4110881-CBD2-4B9D-A88B-4FCFC27C09AF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54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6B248D44-C59B-4D10-95F0-68256F7D2FEA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6B248D44-C59B-4D10-95F0-68256F7D2FEA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53</xdr:row>
      <xdr:rowOff>79375</xdr:rowOff>
    </xdr:from>
    <xdr:to>
      <xdr:col>22</xdr:col>
      <xdr:colOff>365125</xdr:colOff>
      <xdr:row>53</xdr:row>
      <xdr:rowOff>95250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1FB25FA1-AAEC-4DA8-8D3D-76B7B0B0F9B2}"/>
            </a:ext>
          </a:extLst>
        </xdr:cNvPr>
        <xdr:cNvCxnSpPr/>
      </xdr:nvCxnSpPr>
      <xdr:spPr>
        <a:xfrm flipV="1">
          <a:off x="12338050" y="968057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42</xdr:row>
      <xdr:rowOff>15875</xdr:rowOff>
    </xdr:from>
    <xdr:to>
      <xdr:col>22</xdr:col>
      <xdr:colOff>444500</xdr:colOff>
      <xdr:row>52</xdr:row>
      <xdr:rowOff>15875</xdr:rowOff>
    </xdr:to>
    <xdr:sp macro="" textlink="">
      <xdr:nvSpPr>
        <xdr:cNvPr id="19" name="Right Brace 18">
          <a:extLst>
            <a:ext uri="{FF2B5EF4-FFF2-40B4-BE49-F238E27FC236}">
              <a16:creationId xmlns:a16="http://schemas.microsoft.com/office/drawing/2014/main" id="{A9A901F0-4D2E-44A1-8221-09282AFD0026}"/>
            </a:ext>
          </a:extLst>
        </xdr:cNvPr>
        <xdr:cNvSpPr/>
      </xdr:nvSpPr>
      <xdr:spPr>
        <a:xfrm>
          <a:off x="15370175" y="7178675"/>
          <a:ext cx="238125" cy="22555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46</xdr:row>
      <xdr:rowOff>31750</xdr:rowOff>
    </xdr:from>
    <xdr:to>
      <xdr:col>26</xdr:col>
      <xdr:colOff>539751</xdr:colOff>
      <xdr:row>48</xdr:row>
      <xdr:rowOff>151493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C508605-B831-4225-A3EC-DF2D621E98B0}"/>
            </a:ext>
          </a:extLst>
        </xdr:cNvPr>
        <xdr:cNvSpPr txBox="1"/>
      </xdr:nvSpPr>
      <xdr:spPr>
        <a:xfrm>
          <a:off x="15884526" y="7948930"/>
          <a:ext cx="2257425" cy="5845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54</xdr:row>
      <xdr:rowOff>9526</xdr:rowOff>
    </xdr:from>
    <xdr:to>
      <xdr:col>22</xdr:col>
      <xdr:colOff>412751</xdr:colOff>
      <xdr:row>58</xdr:row>
      <xdr:rowOff>47625</xdr:rowOff>
    </xdr:to>
    <xdr:sp macro="" textlink="">
      <xdr:nvSpPr>
        <xdr:cNvPr id="21" name="Right Brace 20">
          <a:extLst>
            <a:ext uri="{FF2B5EF4-FFF2-40B4-BE49-F238E27FC236}">
              <a16:creationId xmlns:a16="http://schemas.microsoft.com/office/drawing/2014/main" id="{3621D75B-E138-406D-B1A0-C3AA4E842FC1}"/>
            </a:ext>
          </a:extLst>
        </xdr:cNvPr>
        <xdr:cNvSpPr/>
      </xdr:nvSpPr>
      <xdr:spPr>
        <a:xfrm>
          <a:off x="15322551" y="9793606"/>
          <a:ext cx="254000" cy="9601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55</xdr:row>
      <xdr:rowOff>85724</xdr:rowOff>
    </xdr:from>
    <xdr:to>
      <xdr:col>26</xdr:col>
      <xdr:colOff>440418</xdr:colOff>
      <xdr:row>57</xdr:row>
      <xdr:rowOff>152400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CF310B3-DD92-45D3-90E7-2EA70C1CF1D0}"/>
            </a:ext>
          </a:extLst>
        </xdr:cNvPr>
        <xdr:cNvSpPr txBox="1"/>
      </xdr:nvSpPr>
      <xdr:spPr>
        <a:xfrm>
          <a:off x="15762968" y="10243184"/>
          <a:ext cx="2279650" cy="4324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11</xdr:row>
      <xdr:rowOff>0</xdr:rowOff>
    </xdr:from>
    <xdr:to>
      <xdr:col>24</xdr:col>
      <xdr:colOff>394608</xdr:colOff>
      <xdr:row>13</xdr:row>
      <xdr:rowOff>54429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00EDA9D-6053-4BA6-B857-E137E4DD5613}"/>
            </a:ext>
          </a:extLst>
        </xdr:cNvPr>
        <xdr:cNvSpPr txBox="1"/>
      </xdr:nvSpPr>
      <xdr:spPr>
        <a:xfrm>
          <a:off x="11400065" y="1463040"/>
          <a:ext cx="5377543" cy="42018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24</xdr:col>
      <xdr:colOff>112487</xdr:colOff>
      <xdr:row>31</xdr:row>
      <xdr:rowOff>27214</xdr:rowOff>
    </xdr:from>
    <xdr:to>
      <xdr:col>25</xdr:col>
      <xdr:colOff>36287</xdr:colOff>
      <xdr:row>33</xdr:row>
      <xdr:rowOff>161472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124ED25C-952C-4755-AA8D-50B4143636C2}"/>
            </a:ext>
          </a:extLst>
        </xdr:cNvPr>
        <xdr:cNvSpPr/>
      </xdr:nvSpPr>
      <xdr:spPr>
        <a:xfrm>
          <a:off x="16495487" y="60470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38</xdr:row>
      <xdr:rowOff>54428</xdr:rowOff>
    </xdr:from>
    <xdr:to>
      <xdr:col>25</xdr:col>
      <xdr:colOff>141514</xdr:colOff>
      <xdr:row>41</xdr:row>
      <xdr:rowOff>10886</xdr:rowOff>
    </xdr:to>
    <xdr:sp macro="" textlink="">
      <xdr:nvSpPr>
        <xdr:cNvPr id="25" name="Star: 4 Points 24">
          <a:extLst>
            <a:ext uri="{FF2B5EF4-FFF2-40B4-BE49-F238E27FC236}">
              <a16:creationId xmlns:a16="http://schemas.microsoft.com/office/drawing/2014/main" id="{85BF4AD1-576A-4357-B36B-3E73806F8FF7}"/>
            </a:ext>
          </a:extLst>
        </xdr:cNvPr>
        <xdr:cNvSpPr/>
      </xdr:nvSpPr>
      <xdr:spPr>
        <a:xfrm>
          <a:off x="16600714" y="6478088"/>
          <a:ext cx="533400" cy="50509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23585</xdr:colOff>
      <xdr:row>31</xdr:row>
      <xdr:rowOff>14514</xdr:rowOff>
    </xdr:from>
    <xdr:to>
      <xdr:col>23</xdr:col>
      <xdr:colOff>556985</xdr:colOff>
      <xdr:row>33</xdr:row>
      <xdr:rowOff>148772</xdr:rowOff>
    </xdr:to>
    <xdr:sp macro="" textlink="">
      <xdr:nvSpPr>
        <xdr:cNvPr id="26" name="Star: 4 Points 25">
          <a:extLst>
            <a:ext uri="{FF2B5EF4-FFF2-40B4-BE49-F238E27FC236}">
              <a16:creationId xmlns:a16="http://schemas.microsoft.com/office/drawing/2014/main" id="{7C860474-D0C9-4EA6-BF04-93FD2AFBBFD8}"/>
            </a:ext>
          </a:extLst>
        </xdr:cNvPr>
        <xdr:cNvSpPr/>
      </xdr:nvSpPr>
      <xdr:spPr>
        <a:xfrm>
          <a:off x="15796985" y="6034314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175987</xdr:colOff>
      <xdr:row>11</xdr:row>
      <xdr:rowOff>1814</xdr:rowOff>
    </xdr:from>
    <xdr:to>
      <xdr:col>24</xdr:col>
      <xdr:colOff>99787</xdr:colOff>
      <xdr:row>13</xdr:row>
      <xdr:rowOff>123372</xdr:rowOff>
    </xdr:to>
    <xdr:sp macro="" textlink="">
      <xdr:nvSpPr>
        <xdr:cNvPr id="27" name="Star: 4 Points 26">
          <a:extLst>
            <a:ext uri="{FF2B5EF4-FFF2-40B4-BE49-F238E27FC236}">
              <a16:creationId xmlns:a16="http://schemas.microsoft.com/office/drawing/2014/main" id="{527476FD-3CF2-4ADA-8749-DEE00993858A}"/>
            </a:ext>
          </a:extLst>
        </xdr:cNvPr>
        <xdr:cNvSpPr/>
      </xdr:nvSpPr>
      <xdr:spPr>
        <a:xfrm>
          <a:off x="15949387" y="19576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493487</xdr:colOff>
      <xdr:row>37</xdr:row>
      <xdr:rowOff>1814</xdr:rowOff>
    </xdr:from>
    <xdr:to>
      <xdr:col>32</xdr:col>
      <xdr:colOff>417287</xdr:colOff>
      <xdr:row>39</xdr:row>
      <xdr:rowOff>136072</xdr:rowOff>
    </xdr:to>
    <xdr:sp macro="" textlink="">
      <xdr:nvSpPr>
        <xdr:cNvPr id="29" name="Star: 4 Points 28">
          <a:extLst>
            <a:ext uri="{FF2B5EF4-FFF2-40B4-BE49-F238E27FC236}">
              <a16:creationId xmlns:a16="http://schemas.microsoft.com/office/drawing/2014/main" id="{4CFBF5A0-F54C-44CB-82A5-4221A6C2C4A8}"/>
            </a:ext>
          </a:extLst>
        </xdr:cNvPr>
        <xdr:cNvSpPr/>
      </xdr:nvSpPr>
      <xdr:spPr>
        <a:xfrm>
          <a:off x="21143687" y="70884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9E75A15-2F17-48BC-B62C-054EB73CE7E4}"/>
            </a:ext>
          </a:extLst>
        </xdr:cNvPr>
        <xdr:cNvSpPr/>
      </xdr:nvSpPr>
      <xdr:spPr>
        <a:xfrm>
          <a:off x="2871109" y="595989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8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122</xdr:row>
      <xdr:rowOff>81643</xdr:rowOff>
    </xdr:from>
    <xdr:to>
      <xdr:col>28</xdr:col>
      <xdr:colOff>562790</xdr:colOff>
      <xdr:row>122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E352E85-087F-4D69-B234-96A0384486C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21057F-4A28-4F1B-8E9A-F0D0611F62D8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39</xdr:row>
      <xdr:rowOff>152400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3F378E6-C329-4BDC-BE9A-69D792B53F72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163286</xdr:colOff>
      <xdr:row>10</xdr:row>
      <xdr:rowOff>54429</xdr:rowOff>
    </xdr:from>
    <xdr:to>
      <xdr:col>13</xdr:col>
      <xdr:colOff>326572</xdr:colOff>
      <xdr:row>33</xdr:row>
      <xdr:rowOff>130629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1866CE1-32AF-4D1D-A51C-16681E0B7001}"/>
            </a:ext>
          </a:extLst>
        </xdr:cNvPr>
        <xdr:cNvSpPr txBox="1"/>
      </xdr:nvSpPr>
      <xdr:spPr>
        <a:xfrm>
          <a:off x="772886" y="1905000"/>
          <a:ext cx="9220200" cy="419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334 p.6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100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1955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Assume the population standard deviation is known to be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150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Using the significance level of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0.01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test this hypothesis.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Should Ho be rejected?</a:t>
          </a:r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1" baseline="0">
              <a:latin typeface="Lucida Bright" panose="02040602050505020304" pitchFamily="18" charset="0"/>
            </a:rPr>
            <a:t>.</a:t>
          </a:r>
        </a:p>
      </xdr:txBody>
    </xdr:sp>
    <xdr:clientData/>
  </xdr:twoCellAnchor>
  <xdr:twoCellAnchor>
    <xdr:from>
      <xdr:col>15</xdr:col>
      <xdr:colOff>518160</xdr:colOff>
      <xdr:row>3</xdr:row>
      <xdr:rowOff>0</xdr:rowOff>
    </xdr:from>
    <xdr:to>
      <xdr:col>20</xdr:col>
      <xdr:colOff>477338</xdr:colOff>
      <xdr:row>7</xdr:row>
      <xdr:rowOff>44631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0FF44BAF-E4DF-4910-858A-551B9517AF3C}"/>
            </a:ext>
          </a:extLst>
        </xdr:cNvPr>
        <xdr:cNvSpPr/>
      </xdr:nvSpPr>
      <xdr:spPr>
        <a:xfrm>
          <a:off x="11414760" y="548640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16</xdr:col>
      <xdr:colOff>500743</xdr:colOff>
      <xdr:row>16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83F772A-625E-4485-8B3B-DE46C4F87740}"/>
                </a:ext>
              </a:extLst>
            </xdr:cNvPr>
            <xdr:cNvSpPr txBox="1"/>
          </xdr:nvSpPr>
          <xdr:spPr>
            <a:xfrm>
              <a:off x="11996057" y="3004458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83F772A-625E-4485-8B3B-DE46C4F87740}"/>
                </a:ext>
              </a:extLst>
            </xdr:cNvPr>
            <xdr:cNvSpPr txBox="1"/>
          </xdr:nvSpPr>
          <xdr:spPr>
            <a:xfrm>
              <a:off x="11996057" y="3004458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137886</xdr:colOff>
      <xdr:row>11</xdr:row>
      <xdr:rowOff>45357</xdr:rowOff>
    </xdr:from>
    <xdr:to>
      <xdr:col>30</xdr:col>
      <xdr:colOff>244022</xdr:colOff>
      <xdr:row>31</xdr:row>
      <xdr:rowOff>39915</xdr:rowOff>
    </xdr:to>
    <xdr:pic>
      <xdr:nvPicPr>
        <xdr:cNvPr id="9" name="Picture 8" descr="Related image">
          <a:extLst>
            <a:ext uri="{FF2B5EF4-FFF2-40B4-BE49-F238E27FC236}">
              <a16:creationId xmlns:a16="http://schemas.microsoft.com/office/drawing/2014/main" id="{67754914-8614-49FD-A815-3FFB0801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2486" y="2001157"/>
          <a:ext cx="6202136" cy="360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35</xdr:row>
      <xdr:rowOff>176893</xdr:rowOff>
    </xdr:from>
    <xdr:to>
      <xdr:col>25</xdr:col>
      <xdr:colOff>481693</xdr:colOff>
      <xdr:row>37</xdr:row>
      <xdr:rowOff>119743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8F58EC7-70D6-427A-8C85-94E42611C1B4}"/>
            </a:ext>
          </a:extLst>
        </xdr:cNvPr>
        <xdr:cNvSpPr txBox="1"/>
      </xdr:nvSpPr>
      <xdr:spPr>
        <a:xfrm>
          <a:off x="12085864" y="6512379"/>
          <a:ext cx="5377543" cy="3129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17</xdr:col>
      <xdr:colOff>557894</xdr:colOff>
      <xdr:row>39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6535851-A786-42C9-97E8-914242A35A49}"/>
                </a:ext>
              </a:extLst>
            </xdr:cNvPr>
            <xdr:cNvSpPr txBox="1"/>
          </xdr:nvSpPr>
          <xdr:spPr>
            <a:xfrm>
              <a:off x="10235294" y="2002536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6535851-A786-42C9-97E8-914242A35A49}"/>
                </a:ext>
              </a:extLst>
            </xdr:cNvPr>
            <xdr:cNvSpPr txBox="1"/>
          </xdr:nvSpPr>
          <xdr:spPr>
            <a:xfrm>
              <a:off x="10235294" y="2002536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51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5A35075-581A-4F5A-A963-E84A561E006F}"/>
                </a:ext>
              </a:extLst>
            </xdr:cNvPr>
            <xdr:cNvSpPr txBox="1"/>
          </xdr:nvSpPr>
          <xdr:spPr>
            <a:xfrm>
              <a:off x="12571638" y="9747703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5A35075-581A-4F5A-A963-E84A561E006F}"/>
                </a:ext>
              </a:extLst>
            </xdr:cNvPr>
            <xdr:cNvSpPr txBox="1"/>
          </xdr:nvSpPr>
          <xdr:spPr>
            <a:xfrm>
              <a:off x="12571638" y="9747703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50</xdr:row>
      <xdr:rowOff>79375</xdr:rowOff>
    </xdr:from>
    <xdr:to>
      <xdr:col>22</xdr:col>
      <xdr:colOff>365125</xdr:colOff>
      <xdr:row>50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BC628276-62C4-432B-9BCD-88658F68B94B}"/>
            </a:ext>
          </a:extLst>
        </xdr:cNvPr>
        <xdr:cNvCxnSpPr/>
      </xdr:nvCxnSpPr>
      <xdr:spPr>
        <a:xfrm flipV="1">
          <a:off x="9899650" y="2245931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39</xdr:row>
      <xdr:rowOff>15875</xdr:rowOff>
    </xdr:from>
    <xdr:to>
      <xdr:col>22</xdr:col>
      <xdr:colOff>444500</xdr:colOff>
      <xdr:row>49</xdr:row>
      <xdr:rowOff>15875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F8871C37-5881-4849-825E-C662210C9869}"/>
            </a:ext>
          </a:extLst>
        </xdr:cNvPr>
        <xdr:cNvSpPr/>
      </xdr:nvSpPr>
      <xdr:spPr>
        <a:xfrm>
          <a:off x="12931775" y="20041235"/>
          <a:ext cx="238125" cy="21640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43</xdr:row>
      <xdr:rowOff>31750</xdr:rowOff>
    </xdr:from>
    <xdr:to>
      <xdr:col>26</xdr:col>
      <xdr:colOff>539751</xdr:colOff>
      <xdr:row>45</xdr:row>
      <xdr:rowOff>151493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D7A7A25-12F7-4F8C-B8C1-33627844362E}"/>
            </a:ext>
          </a:extLst>
        </xdr:cNvPr>
        <xdr:cNvSpPr txBox="1"/>
      </xdr:nvSpPr>
      <xdr:spPr>
        <a:xfrm>
          <a:off x="13446126" y="20819110"/>
          <a:ext cx="2257425" cy="5007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51</xdr:row>
      <xdr:rowOff>9526</xdr:rowOff>
    </xdr:from>
    <xdr:to>
      <xdr:col>22</xdr:col>
      <xdr:colOff>412751</xdr:colOff>
      <xdr:row>55</xdr:row>
      <xdr:rowOff>47625</xdr:rowOff>
    </xdr:to>
    <xdr:sp macro="" textlink="">
      <xdr:nvSpPr>
        <xdr:cNvPr id="19" name="Right Brace 18">
          <a:extLst>
            <a:ext uri="{FF2B5EF4-FFF2-40B4-BE49-F238E27FC236}">
              <a16:creationId xmlns:a16="http://schemas.microsoft.com/office/drawing/2014/main" id="{CD5AE615-A1BD-4FF5-A82F-81FF2645B27E}"/>
            </a:ext>
          </a:extLst>
        </xdr:cNvPr>
        <xdr:cNvSpPr/>
      </xdr:nvSpPr>
      <xdr:spPr>
        <a:xfrm>
          <a:off x="12884151" y="22717126"/>
          <a:ext cx="254000" cy="10363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52</xdr:row>
      <xdr:rowOff>85724</xdr:rowOff>
    </xdr:from>
    <xdr:to>
      <xdr:col>26</xdr:col>
      <xdr:colOff>440418</xdr:colOff>
      <xdr:row>54</xdr:row>
      <xdr:rowOff>152400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A3EB83A-9CDF-4FB8-9AAF-525DEB879792}"/>
            </a:ext>
          </a:extLst>
        </xdr:cNvPr>
        <xdr:cNvSpPr txBox="1"/>
      </xdr:nvSpPr>
      <xdr:spPr>
        <a:xfrm>
          <a:off x="15752082" y="10198553"/>
          <a:ext cx="2279650" cy="4367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8</xdr:row>
      <xdr:rowOff>0</xdr:rowOff>
    </xdr:from>
    <xdr:to>
      <xdr:col>24</xdr:col>
      <xdr:colOff>394608</xdr:colOff>
      <xdr:row>10</xdr:row>
      <xdr:rowOff>54429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907D2F1-C59D-4E6E-A7E8-40A45FE71265}"/>
            </a:ext>
          </a:extLst>
        </xdr:cNvPr>
        <xdr:cNvSpPr txBox="1"/>
      </xdr:nvSpPr>
      <xdr:spPr>
        <a:xfrm>
          <a:off x="11389179" y="1480457"/>
          <a:ext cx="5377543" cy="4245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493487</xdr:colOff>
      <xdr:row>28</xdr:row>
      <xdr:rowOff>65314</xdr:rowOff>
    </xdr:from>
    <xdr:to>
      <xdr:col>24</xdr:col>
      <xdr:colOff>417287</xdr:colOff>
      <xdr:row>31</xdr:row>
      <xdr:rowOff>21772</xdr:rowOff>
    </xdr:to>
    <xdr:sp macro="" textlink="">
      <xdr:nvSpPr>
        <xdr:cNvPr id="6" name="Star: 4 Points 5">
          <a:extLst>
            <a:ext uri="{FF2B5EF4-FFF2-40B4-BE49-F238E27FC236}">
              <a16:creationId xmlns:a16="http://schemas.microsoft.com/office/drawing/2014/main" id="{82A9B10B-E8EB-472E-917D-00C0021991CF}"/>
            </a:ext>
          </a:extLst>
        </xdr:cNvPr>
        <xdr:cNvSpPr/>
      </xdr:nvSpPr>
      <xdr:spPr>
        <a:xfrm>
          <a:off x="16266887" y="50945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35</xdr:row>
      <xdr:rowOff>54428</xdr:rowOff>
    </xdr:from>
    <xdr:to>
      <xdr:col>25</xdr:col>
      <xdr:colOff>141514</xdr:colOff>
      <xdr:row>38</xdr:row>
      <xdr:rowOff>10886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2028BECB-B88B-447E-ADC9-DF584155C0B5}"/>
            </a:ext>
          </a:extLst>
        </xdr:cNvPr>
        <xdr:cNvSpPr/>
      </xdr:nvSpPr>
      <xdr:spPr>
        <a:xfrm>
          <a:off x="16589828" y="6389914"/>
          <a:ext cx="533400" cy="511629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277585</xdr:colOff>
      <xdr:row>28</xdr:row>
      <xdr:rowOff>90714</xdr:rowOff>
    </xdr:from>
    <xdr:to>
      <xdr:col>23</xdr:col>
      <xdr:colOff>201385</xdr:colOff>
      <xdr:row>31</xdr:row>
      <xdr:rowOff>47172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47B24FD2-749C-4934-B5BA-AFA21E62C6EB}"/>
            </a:ext>
          </a:extLst>
        </xdr:cNvPr>
        <xdr:cNvSpPr/>
      </xdr:nvSpPr>
      <xdr:spPr>
        <a:xfrm>
          <a:off x="15441385" y="5119914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252186</xdr:colOff>
      <xdr:row>36</xdr:row>
      <xdr:rowOff>92529</xdr:rowOff>
    </xdr:from>
    <xdr:to>
      <xdr:col>13</xdr:col>
      <xdr:colOff>415472</xdr:colOff>
      <xdr:row>41</xdr:row>
      <xdr:rowOff>63500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6EB6E83-EDE1-43E2-A850-4F82E3AABC61}"/>
            </a:ext>
          </a:extLst>
        </xdr:cNvPr>
        <xdr:cNvSpPr txBox="1"/>
      </xdr:nvSpPr>
      <xdr:spPr>
        <a:xfrm>
          <a:off x="861786" y="6544129"/>
          <a:ext cx="9231086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test is &lt; than z critical Reject Ho.</a:t>
          </a:r>
        </a:p>
      </xdr:txBody>
    </xdr:sp>
    <xdr:clientData/>
  </xdr:twoCellAnchor>
  <xdr:twoCellAnchor>
    <xdr:from>
      <xdr:col>31</xdr:col>
      <xdr:colOff>468087</xdr:colOff>
      <xdr:row>34</xdr:row>
      <xdr:rowOff>65314</xdr:rowOff>
    </xdr:from>
    <xdr:to>
      <xdr:col>32</xdr:col>
      <xdr:colOff>391887</xdr:colOff>
      <xdr:row>37</xdr:row>
      <xdr:rowOff>21772</xdr:rowOff>
    </xdr:to>
    <xdr:sp macro="" textlink="">
      <xdr:nvSpPr>
        <xdr:cNvPr id="26" name="Star: 4 Points 25">
          <a:extLst>
            <a:ext uri="{FF2B5EF4-FFF2-40B4-BE49-F238E27FC236}">
              <a16:creationId xmlns:a16="http://schemas.microsoft.com/office/drawing/2014/main" id="{E463D75F-7E9B-4857-A048-544BE16A302A}"/>
            </a:ext>
          </a:extLst>
        </xdr:cNvPr>
        <xdr:cNvSpPr/>
      </xdr:nvSpPr>
      <xdr:spPr>
        <a:xfrm>
          <a:off x="21118287" y="61613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0949A6C-2D11-4964-9D04-83FDC6D6B350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6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9158874D-BF3B-4733-9FC8-F2D46ED5DDDB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76F3F5-9740-42D4-BFCD-BB0D43432840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576943</xdr:colOff>
      <xdr:row>2</xdr:row>
      <xdr:rowOff>87086</xdr:rowOff>
    </xdr:from>
    <xdr:to>
      <xdr:col>14</xdr:col>
      <xdr:colOff>0</xdr:colOff>
      <xdr:row>45</xdr:row>
      <xdr:rowOff>119743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D7F4E10-BA76-43D3-9C7F-F97BD971DA8D}"/>
            </a:ext>
          </a:extLst>
        </xdr:cNvPr>
        <xdr:cNvCxnSpPr/>
      </xdr:nvCxnSpPr>
      <xdr:spPr>
        <a:xfrm>
          <a:off x="10243457" y="457200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12</xdr:col>
      <xdr:colOff>587833</xdr:colOff>
      <xdr:row>21</xdr:row>
      <xdr:rowOff>32657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2009581-87F7-42AB-B00A-8EBF1A1365EC}"/>
            </a:ext>
          </a:extLst>
        </xdr:cNvPr>
        <xdr:cNvSpPr txBox="1"/>
      </xdr:nvSpPr>
      <xdr:spPr>
        <a:xfrm>
          <a:off x="1219200" y="2035629"/>
          <a:ext cx="8425547" cy="19267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195</a:t>
          </a:r>
        </a:p>
        <a:p>
          <a:r>
            <a:rPr lang="en-US" sz="2000" baseline="0">
              <a:latin typeface="Lucida Bright" panose="02040602050505020304" pitchFamily="18" charset="0"/>
            </a:rPr>
            <a:t>A trade group predicts that back-to-school spending will average</a:t>
          </a:r>
        </a:p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$606.40 </a:t>
          </a:r>
          <a:r>
            <a:rPr lang="en-US" sz="2000" baseline="0">
              <a:latin typeface="Lucida Bright" panose="02040602050505020304" pitchFamily="18" charset="0"/>
            </a:rPr>
            <a:t>per family this year.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Specify the Ho and Ha. </a:t>
          </a:r>
        </a:p>
      </xdr:txBody>
    </xdr:sp>
    <xdr:clientData/>
  </xdr:twoCellAnchor>
  <xdr:twoCellAnchor>
    <xdr:from>
      <xdr:col>14</xdr:col>
      <xdr:colOff>455023</xdr:colOff>
      <xdr:row>3</xdr:row>
      <xdr:rowOff>152401</xdr:rowOff>
    </xdr:from>
    <xdr:to>
      <xdr:col>19</xdr:col>
      <xdr:colOff>414201</xdr:colOff>
      <xdr:row>8</xdr:row>
      <xdr:rowOff>11974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B2C5E1F5-DB26-4ABA-ACAF-0726E3DD971A}"/>
            </a:ext>
          </a:extLst>
        </xdr:cNvPr>
        <xdr:cNvSpPr/>
      </xdr:nvSpPr>
      <xdr:spPr>
        <a:xfrm>
          <a:off x="10731137" y="707572"/>
          <a:ext cx="3007178" cy="784859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14</xdr:col>
      <xdr:colOff>326573</xdr:colOff>
      <xdr:row>10</xdr:row>
      <xdr:rowOff>119745</xdr:rowOff>
    </xdr:from>
    <xdr:to>
      <xdr:col>22</xdr:col>
      <xdr:colOff>250373</xdr:colOff>
      <xdr:row>21</xdr:row>
      <xdr:rowOff>163287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2E9D9C8-8301-4B08-ADC0-B99B2ABCEC33}"/>
            </a:ext>
          </a:extLst>
        </xdr:cNvPr>
        <xdr:cNvSpPr txBox="1"/>
      </xdr:nvSpPr>
      <xdr:spPr>
        <a:xfrm>
          <a:off x="10602687" y="1970316"/>
          <a:ext cx="4800600" cy="2122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195</a:t>
          </a:r>
        </a:p>
        <a:p>
          <a:r>
            <a:rPr lang="en-US" sz="2000" baseline="0">
              <a:latin typeface="Lucida Bright" panose="02040602050505020304" pitchFamily="18" charset="0"/>
            </a:rPr>
            <a:t>Specify the Ho and Ha.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l-GR" sz="200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 = 606.40</a:t>
          </a: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 ≠ 606.40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2925538" y="595989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5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118</xdr:row>
      <xdr:rowOff>81643</xdr:rowOff>
    </xdr:from>
    <xdr:to>
      <xdr:col>28</xdr:col>
      <xdr:colOff>562790</xdr:colOff>
      <xdr:row>118</xdr:row>
      <xdr:rowOff>127362</xdr:rowOff>
    </xdr:to>
    <xdr:sp macro="" textlink="">
      <xdr:nvSpPr>
        <xdr:cNvPr id="47" name="Right Brace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SpPr/>
      </xdr:nvSpPr>
      <xdr:spPr>
        <a:xfrm>
          <a:off x="22300746" y="2540861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63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SpPr/>
      </xdr:nvSpPr>
      <xdr:spPr>
        <a:xfrm>
          <a:off x="609600" y="435429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383178</xdr:colOff>
      <xdr:row>3</xdr:row>
      <xdr:rowOff>17417</xdr:rowOff>
    </xdr:from>
    <xdr:to>
      <xdr:col>13</xdr:col>
      <xdr:colOff>415835</xdr:colOff>
      <xdr:row>36</xdr:row>
      <xdr:rowOff>37011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EAA9BFB0-F62E-4CCE-AACB-A2A1E44B64BA}"/>
            </a:ext>
          </a:extLst>
        </xdr:cNvPr>
        <xdr:cNvCxnSpPr/>
      </xdr:nvCxnSpPr>
      <xdr:spPr>
        <a:xfrm>
          <a:off x="10049692" y="572588"/>
          <a:ext cx="32657" cy="8042366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0</xdr:rowOff>
    </xdr:from>
    <xdr:to>
      <xdr:col>12</xdr:col>
      <xdr:colOff>587833</xdr:colOff>
      <xdr:row>24</xdr:row>
      <xdr:rowOff>174172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722F2D25-2561-4B4B-B4E0-B93FAEB2AAF4}"/>
                </a:ext>
              </a:extLst>
            </xdr:cNvPr>
            <xdr:cNvSpPr txBox="1"/>
          </xdr:nvSpPr>
          <xdr:spPr>
            <a:xfrm>
              <a:off x="1219200" y="2220686"/>
              <a:ext cx="8425547" cy="2438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  <m:t>𝒑</m:t>
                      </m:r>
                    </m:e>
                  </m:acc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=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𝟎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.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𝟐𝟖</m:t>
                  </m:r>
                </m:oMath>
              </a14:m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population proportion of all new cars that have the mpg over 100.</a:t>
              </a:r>
            </a:p>
          </xdr:txBody>
        </xdr:sp>
      </mc:Choice>
      <mc:Fallback xmlns=""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722F2D25-2561-4B4B-B4E0-B93FAEB2AAF4}"/>
                </a:ext>
              </a:extLst>
            </xdr:cNvPr>
            <xdr:cNvSpPr txBox="1"/>
          </xdr:nvSpPr>
          <xdr:spPr>
            <a:xfrm>
              <a:off x="1219200" y="2220686"/>
              <a:ext cx="8425547" cy="2438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:r>
                <a:rPr lang="en-US" sz="2000" b="1" i="0" baseline="0">
                  <a:solidFill>
                    <a:srgbClr val="C00000"/>
                  </a:solidFill>
                  <a:latin typeface="Cambria Math" panose="02040503050406030204" pitchFamily="18" charset="0"/>
                </a:rPr>
                <a:t>𝒑 ̅=𝟎.𝟐𝟖</a:t>
              </a:r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population proportion of all new cars that have the mpg over 100.</a:t>
              </a:r>
            </a:p>
          </xdr:txBody>
        </xdr:sp>
      </mc:Fallback>
    </mc:AlternateContent>
    <xdr:clientData/>
  </xdr:twoCellAnchor>
  <xdr:twoCellAnchor>
    <xdr:from>
      <xdr:col>14</xdr:col>
      <xdr:colOff>378823</xdr:colOff>
      <xdr:row>3</xdr:row>
      <xdr:rowOff>174171</xdr:rowOff>
    </xdr:from>
    <xdr:to>
      <xdr:col>19</xdr:col>
      <xdr:colOff>338001</xdr:colOff>
      <xdr:row>8</xdr:row>
      <xdr:rowOff>35922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C580494A-8B39-47A2-B3A7-5766225015B8}"/>
            </a:ext>
          </a:extLst>
        </xdr:cNvPr>
        <xdr:cNvSpPr/>
      </xdr:nvSpPr>
      <xdr:spPr>
        <a:xfrm>
          <a:off x="10654937" y="729342"/>
          <a:ext cx="3007178" cy="787037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Answer=Norms</a:t>
          </a:r>
        </a:p>
      </xdr:txBody>
    </xdr:sp>
    <xdr:clientData/>
  </xdr:twoCellAnchor>
  <xdr:oneCellAnchor>
    <xdr:from>
      <xdr:col>14</xdr:col>
      <xdr:colOff>511629</xdr:colOff>
      <xdr:row>18</xdr:row>
      <xdr:rowOff>163286</xdr:rowOff>
    </xdr:from>
    <xdr:ext cx="707571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F0F6F83-9D88-41F3-A8B3-D9B558EB2EE7}"/>
                </a:ext>
              </a:extLst>
            </xdr:cNvPr>
            <xdr:cNvSpPr txBox="1"/>
          </xdr:nvSpPr>
          <xdr:spPr>
            <a:xfrm>
              <a:off x="10189029" y="348560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/>
                <a:t> =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F0F6F83-9D88-41F3-A8B3-D9B558EB2EE7}"/>
                </a:ext>
              </a:extLst>
            </xdr:cNvPr>
            <xdr:cNvSpPr txBox="1"/>
          </xdr:nvSpPr>
          <xdr:spPr>
            <a:xfrm>
              <a:off x="10189029" y="348560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/>
                <a:t> =</a:t>
              </a:r>
            </a:p>
          </xdr:txBody>
        </xdr:sp>
      </mc:Fallback>
    </mc:AlternateContent>
    <xdr:clientData/>
  </xdr:oneCellAnchor>
  <xdr:oneCellAnchor>
    <xdr:from>
      <xdr:col>14</xdr:col>
      <xdr:colOff>489856</xdr:colOff>
      <xdr:row>22</xdr:row>
      <xdr:rowOff>21772</xdr:rowOff>
    </xdr:from>
    <xdr:ext cx="642257" cy="42691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CECA49F-FE35-4542-ABE4-ADB66701360B}"/>
            </a:ext>
          </a:extLst>
        </xdr:cNvPr>
        <xdr:cNvSpPr txBox="1"/>
      </xdr:nvSpPr>
      <xdr:spPr>
        <a:xfrm>
          <a:off x="10167256" y="407561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oneCellAnchor>
    <xdr:from>
      <xdr:col>14</xdr:col>
      <xdr:colOff>261258</xdr:colOff>
      <xdr:row>21</xdr:row>
      <xdr:rowOff>152399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D257F0E-468A-483F-85AE-4C133B68C32B}"/>
                </a:ext>
              </a:extLst>
            </xdr:cNvPr>
            <xdr:cNvSpPr txBox="1"/>
          </xdr:nvSpPr>
          <xdr:spPr>
            <a:xfrm>
              <a:off x="9938658" y="402335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D257F0E-468A-483F-85AE-4C133B68C32B}"/>
                </a:ext>
              </a:extLst>
            </xdr:cNvPr>
            <xdr:cNvSpPr txBox="1"/>
          </xdr:nvSpPr>
          <xdr:spPr>
            <a:xfrm>
              <a:off x="9938658" y="402335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19</xdr:col>
      <xdr:colOff>65316</xdr:colOff>
      <xdr:row>18</xdr:row>
      <xdr:rowOff>141513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E89C158-5D5C-47EC-AF16-A8CD5570C5A7}"/>
                </a:ext>
              </a:extLst>
            </xdr:cNvPr>
            <xdr:cNvSpPr txBox="1"/>
          </xdr:nvSpPr>
          <xdr:spPr>
            <a:xfrm>
              <a:off x="13389430" y="3516084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/2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E89C158-5D5C-47EC-AF16-A8CD5570C5A7}"/>
                </a:ext>
              </a:extLst>
            </xdr:cNvPr>
            <xdr:cNvSpPr txBox="1"/>
          </xdr:nvSpPr>
          <xdr:spPr>
            <a:xfrm>
              <a:off x="13389430" y="3516084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</a:t>
              </a:r>
              <a:r>
                <a:rPr lang="en-US" sz="28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/2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14</xdr:col>
      <xdr:colOff>391887</xdr:colOff>
      <xdr:row>25</xdr:row>
      <xdr:rowOff>0</xdr:rowOff>
    </xdr:from>
    <xdr:ext cx="5334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A3324F1-5E1F-4609-8F00-909081CA8679}"/>
                </a:ext>
              </a:extLst>
            </xdr:cNvPr>
            <xdr:cNvSpPr txBox="1"/>
          </xdr:nvSpPr>
          <xdr:spPr>
            <a:xfrm>
              <a:off x="10069287" y="5426528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A3324F1-5E1F-4609-8F00-909081CA8679}"/>
                </a:ext>
              </a:extLst>
            </xdr:cNvPr>
            <xdr:cNvSpPr txBox="1"/>
          </xdr:nvSpPr>
          <xdr:spPr>
            <a:xfrm>
              <a:off x="10069287" y="5426528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twoCellAnchor>
    <xdr:from>
      <xdr:col>19</xdr:col>
      <xdr:colOff>87087</xdr:colOff>
      <xdr:row>21</xdr:row>
      <xdr:rowOff>108857</xdr:rowOff>
    </xdr:from>
    <xdr:to>
      <xdr:col>21</xdr:col>
      <xdr:colOff>195942</xdr:colOff>
      <xdr:row>24</xdr:row>
      <xdr:rowOff>141515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92BE2961-6270-47AB-BB2F-A6463D3D91AC}"/>
                </a:ext>
              </a:extLst>
            </xdr:cNvPr>
            <xdr:cNvSpPr txBox="1"/>
          </xdr:nvSpPr>
          <xdr:spPr>
            <a:xfrm>
              <a:off x="13411201" y="4038600"/>
              <a:ext cx="1328055" cy="587829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b="1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𝒛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b="1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="1" i="1" baseline="0">
                              <a:latin typeface="Cambria Math" panose="02040503050406030204" pitchFamily="18" charset="0"/>
                            </a:rPr>
                            <m:t>𝜶</m:t>
                          </m:r>
                        </m:num>
                        <m:den>
                          <m:r>
                            <a:rPr lang="en-US" sz="2800" b="1" i="1" baseline="0">
                              <a:latin typeface="Cambria Math" panose="02040503050406030204" pitchFamily="18" charset="0"/>
                            </a:rPr>
                            <m:t>𝟐</m:t>
                          </m:r>
                        </m:den>
                      </m:f>
                    </m:sub>
                  </m:sSub>
                </m:oMath>
              </a14:m>
              <a:r>
                <a:rPr lang="en-US" sz="2800" b="1" baseline="0">
                  <a:latin typeface="Lucida Bright" panose="02040602050505020304" pitchFamily="18" charset="0"/>
                </a:rPr>
                <a:t>=</a:t>
              </a: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92BE2961-6270-47AB-BB2F-A6463D3D91AC}"/>
                </a:ext>
              </a:extLst>
            </xdr:cNvPr>
            <xdr:cNvSpPr txBox="1"/>
          </xdr:nvSpPr>
          <xdr:spPr>
            <a:xfrm>
              <a:off x="13411201" y="4038600"/>
              <a:ext cx="1328055" cy="587829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/>
              <a:r>
                <a:rPr lang="en-US" sz="2800" b="1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𝒛_(</a:t>
              </a:r>
              <a:r>
                <a:rPr lang="en-US" sz="2800" b="1" i="0" baseline="0">
                  <a:latin typeface="Cambria Math" panose="02040503050406030204" pitchFamily="18" charset="0"/>
                </a:rPr>
                <a:t>𝜶∕𝟐</a:t>
              </a:r>
              <a:r>
                <a:rPr lang="en-US" sz="2800" b="1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="1" baseline="0">
                  <a:latin typeface="Lucida Bright" panose="02040602050505020304" pitchFamily="18" charset="0"/>
                </a:rPr>
                <a:t>=</a:t>
              </a:r>
            </a:p>
          </xdr:txBody>
        </xdr:sp>
      </mc:Fallback>
    </mc:AlternateContent>
    <xdr:clientData/>
  </xdr:twoCellAnchor>
  <xdr:oneCellAnchor>
    <xdr:from>
      <xdr:col>19</xdr:col>
      <xdr:colOff>522515</xdr:colOff>
      <xdr:row>25</xdr:row>
      <xdr:rowOff>0</xdr:rowOff>
    </xdr:from>
    <xdr:ext cx="653832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D85FDDD-0A36-4E76-B7BB-D4652771182B}"/>
                </a:ext>
              </a:extLst>
            </xdr:cNvPr>
            <xdr:cNvSpPr txBox="1"/>
          </xdr:nvSpPr>
          <xdr:spPr>
            <a:xfrm>
              <a:off x="13846629" y="5344885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</m:acc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D85FDDD-0A36-4E76-B7BB-D4652771182B}"/>
                </a:ext>
              </a:extLst>
            </xdr:cNvPr>
            <xdr:cNvSpPr txBox="1"/>
          </xdr:nvSpPr>
          <xdr:spPr>
            <a:xfrm>
              <a:off x="13846629" y="5344885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𝑝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14</xdr:col>
      <xdr:colOff>348343</xdr:colOff>
      <xdr:row>10</xdr:row>
      <xdr:rowOff>174172</xdr:rowOff>
    </xdr:from>
    <xdr:to>
      <xdr:col>21</xdr:col>
      <xdr:colOff>348343</xdr:colOff>
      <xdr:row>16</xdr:row>
      <xdr:rowOff>54430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7A3FF27E-3B34-46F0-BDC0-C898420A7C52}"/>
                </a:ext>
              </a:extLst>
            </xdr:cNvPr>
            <xdr:cNvSpPr txBox="1"/>
          </xdr:nvSpPr>
          <xdr:spPr>
            <a:xfrm>
              <a:off x="10624457" y="2024743"/>
              <a:ext cx="426720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+/-(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𝑧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𝛼</m:t>
                          </m:r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2</m:t>
                          </m:r>
                        </m:den>
                      </m:f>
                    </m:sub>
                  </m:sSub>
                  <m:rad>
                    <m:radPr>
                      <m:degHide m:val="on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="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  <m:t>𝑝</m:t>
                          </m:r>
                          <m:d>
                            <m:dPr>
                              <m:ctrlPr>
                                <a:rPr lang="en-US" sz="2800" i="1" baseline="0">
                                  <a:solidFill>
                                    <a:srgbClr val="836967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n-US" sz="2800" i="0" baseline="0">
                                  <a:latin typeface="Cambria Math" panose="02040503050406030204" pitchFamily="18" charset="0"/>
                                </a:rPr>
                                <m:t>1−</m:t>
                              </m:r>
                              <m:r>
                                <a:rPr lang="en-US" sz="2800" i="1" baseline="0">
                                  <a:latin typeface="Cambria Math" panose="02040503050406030204" pitchFamily="18" charset="0"/>
                                </a:rPr>
                                <m:t>𝑝</m:t>
                              </m:r>
                            </m:e>
                          </m:d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𝑛</m:t>
                          </m:r>
                        </m:den>
                      </m:f>
                    </m:e>
                  </m:rad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)</a:t>
              </a:r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7A3FF27E-3B34-46F0-BDC0-C898420A7C52}"/>
                </a:ext>
              </a:extLst>
            </xdr:cNvPr>
            <xdr:cNvSpPr txBox="1"/>
          </xdr:nvSpPr>
          <xdr:spPr>
            <a:xfrm>
              <a:off x="10624457" y="2024743"/>
              <a:ext cx="426720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/>
              <a:r>
                <a:rPr lang="en-US" sz="2800" i="0" baseline="0">
                  <a:latin typeface="Cambria Math" panose="02040503050406030204" pitchFamily="18" charset="0"/>
                </a:rPr>
                <a:t>𝑝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aseline="0">
                  <a:latin typeface="Lucida Bright" panose="02040602050505020304" pitchFamily="18" charset="0"/>
                </a:rPr>
                <a:t>+/-(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𝑧_(</a:t>
              </a:r>
              <a:r>
                <a:rPr lang="en-US" sz="2800" i="0" baseline="0">
                  <a:latin typeface="Cambria Math" panose="02040503050406030204" pitchFamily="18" charset="0"/>
                </a:rPr>
                <a:t>𝛼∕2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 √(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𝑝(</a:t>
              </a:r>
              <a:r>
                <a:rPr lang="en-US" sz="2800" i="0" baseline="0">
                  <a:latin typeface="Cambria Math" panose="02040503050406030204" pitchFamily="18" charset="0"/>
                </a:rPr>
                <a:t>1−𝑝)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n-US" sz="2800" i="0" baseline="0">
                  <a:latin typeface="Cambria Math" panose="02040503050406030204" pitchFamily="18" charset="0"/>
                </a:rPr>
                <a:t>𝑛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aseline="0">
                  <a:latin typeface="Lucida Bright" panose="02040602050505020304" pitchFamily="18" charset="0"/>
                </a:rPr>
                <a:t>)</a:t>
              </a:r>
            </a:p>
          </xdr:txBody>
        </xdr:sp>
      </mc:Fallback>
    </mc:AlternateContent>
    <xdr:clientData/>
  </xdr:twoCellAnchor>
  <xdr:oneCellAnchor>
    <xdr:from>
      <xdr:col>26</xdr:col>
      <xdr:colOff>1</xdr:colOff>
      <xdr:row>24</xdr:row>
      <xdr:rowOff>130629</xdr:rowOff>
    </xdr:from>
    <xdr:ext cx="653832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6B451AE4-2382-4DEE-881F-3536E490D7F9}"/>
                </a:ext>
              </a:extLst>
            </xdr:cNvPr>
            <xdr:cNvSpPr txBox="1"/>
          </xdr:nvSpPr>
          <xdr:spPr>
            <a:xfrm>
              <a:off x="17591315" y="4811486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</m:acc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6B451AE4-2382-4DEE-881F-3536E490D7F9}"/>
                </a:ext>
              </a:extLst>
            </xdr:cNvPr>
            <xdr:cNvSpPr txBox="1"/>
          </xdr:nvSpPr>
          <xdr:spPr>
            <a:xfrm>
              <a:off x="17591315" y="4811486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𝑝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17</xdr:col>
      <xdr:colOff>370114</xdr:colOff>
      <xdr:row>12</xdr:row>
      <xdr:rowOff>32657</xdr:rowOff>
    </xdr:from>
    <xdr:to>
      <xdr:col>18</xdr:col>
      <xdr:colOff>0</xdr:colOff>
      <xdr:row>12</xdr:row>
      <xdr:rowOff>32657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475DA0B-5F87-41E1-80ED-2F9B034143D1}"/>
            </a:ext>
          </a:extLst>
        </xdr:cNvPr>
        <xdr:cNvCxnSpPr/>
      </xdr:nvCxnSpPr>
      <xdr:spPr>
        <a:xfrm>
          <a:off x="12475028" y="2253343"/>
          <a:ext cx="2394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348343</xdr:colOff>
      <xdr:row>12</xdr:row>
      <xdr:rowOff>32657</xdr:rowOff>
    </xdr:from>
    <xdr:to>
      <xdr:col>18</xdr:col>
      <xdr:colOff>587829</xdr:colOff>
      <xdr:row>12</xdr:row>
      <xdr:rowOff>32657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ECD6033D-C17B-4254-8086-E3A41D58154A}"/>
            </a:ext>
          </a:extLst>
        </xdr:cNvPr>
        <xdr:cNvCxnSpPr/>
      </xdr:nvCxnSpPr>
      <xdr:spPr>
        <a:xfrm>
          <a:off x="13062857" y="2253343"/>
          <a:ext cx="2394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113243</xdr:colOff>
      <xdr:row>2</xdr:row>
      <xdr:rowOff>29633</xdr:rowOff>
    </xdr:from>
    <xdr:to>
      <xdr:col>16</xdr:col>
      <xdr:colOff>593303</xdr:colOff>
      <xdr:row>27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09F53C-BDCF-43F1-BF85-A9C51B9E0A4E}"/>
            </a:ext>
          </a:extLst>
        </xdr:cNvPr>
        <xdr:cNvSpPr txBox="1"/>
      </xdr:nvSpPr>
      <xdr:spPr>
        <a:xfrm>
          <a:off x="3770843" y="391583"/>
          <a:ext cx="6576060" cy="45159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latin typeface="Lucida Bright" panose="02040602050505020304" pitchFamily="18" charset="0"/>
            </a:rPr>
            <a:t>Notes 1: </a:t>
          </a:r>
        </a:p>
        <a:p>
          <a:r>
            <a:rPr lang="en-US" sz="1800" baseline="0">
              <a:latin typeface="Lucida Bright" panose="02040602050505020304" pitchFamily="18" charset="0"/>
            </a:rPr>
            <a:t>Interval estimation involves selecting a sample from a larger population and using sample results to estimate the value of a population parameter like the population mean or the population proportion.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In statistical hypothesis testing, the procedure is slightly different. Here we begin by making a statement about the population parameter of interest. We will then choose a sample to determine whether the statement we have made holds up in light of the sample results we calculate.</a:t>
          </a:r>
        </a:p>
        <a:p>
          <a:r>
            <a:rPr lang="en-US" sz="1800" baseline="0">
              <a:latin typeface="Lucida Bright" panose="02040602050505020304" pitchFamily="18" charset="0"/>
            </a:rPr>
            <a:t>If there is a sufficient evidence supporting the alternative hypothesis, then the null hypothesis can be rejected.</a:t>
          </a:r>
        </a:p>
      </xdr:txBody>
    </xdr:sp>
    <xdr:clientData/>
  </xdr:twoCellAnchor>
  <xdr:twoCellAnchor>
    <xdr:from>
      <xdr:col>1</xdr:col>
      <xdr:colOff>419100</xdr:colOff>
      <xdr:row>2</xdr:row>
      <xdr:rowOff>0</xdr:rowOff>
    </xdr:from>
    <xdr:to>
      <xdr:col>3</xdr:col>
      <xdr:colOff>265007</xdr:colOff>
      <xdr:row>6</xdr:row>
      <xdr:rowOff>44874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9AAADA-B935-4DE5-B1A5-A45842876C7F}"/>
            </a:ext>
          </a:extLst>
        </xdr:cNvPr>
        <xdr:cNvSpPr/>
      </xdr:nvSpPr>
      <xdr:spPr>
        <a:xfrm>
          <a:off x="1028700" y="361950"/>
          <a:ext cx="1065107" cy="76877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389468</xdr:colOff>
      <xdr:row>1</xdr:row>
      <xdr:rowOff>162983</xdr:rowOff>
    </xdr:from>
    <xdr:to>
      <xdr:col>15</xdr:col>
      <xdr:colOff>259928</xdr:colOff>
      <xdr:row>9</xdr:row>
      <xdr:rowOff>179917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64ED3D5-7AB0-4B36-85BC-D157AAEF0616}"/>
                </a:ext>
              </a:extLst>
            </xdr:cNvPr>
            <xdr:cNvSpPr txBox="1"/>
          </xdr:nvSpPr>
          <xdr:spPr>
            <a:xfrm>
              <a:off x="2751668" y="353483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i="1" baseline="0">
                          <a:latin typeface="Cambria Math" panose="02040503050406030204" pitchFamily="18" charset="0"/>
                        </a:rPr>
                        <m:t>𝞼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64ED3D5-7AB0-4B36-85BC-D157AAEF0616}"/>
                </a:ext>
              </a:extLst>
            </xdr:cNvPr>
            <xdr:cNvSpPr txBox="1"/>
          </xdr:nvSpPr>
          <xdr:spPr>
            <a:xfrm>
              <a:off x="2751668" y="353483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n-US" sz="1800" i="0" baseline="0">
                  <a:latin typeface="Cambria Math" panose="02040503050406030204" pitchFamily="18" charset="0"/>
                </a:rPr>
                <a:t>𝞼^</a:t>
              </a:r>
              <a:r>
                <a:rPr lang="en-US" sz="1800" b="0" i="0" baseline="0">
                  <a:latin typeface="Cambria Math" panose="02040503050406030204" pitchFamily="18" charset="0"/>
                </a:rPr>
                <a:t>2</a:t>
              </a:r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</xdr:col>
      <xdr:colOff>16933</xdr:colOff>
      <xdr:row>0</xdr:row>
      <xdr:rowOff>168486</xdr:rowOff>
    </xdr:from>
    <xdr:to>
      <xdr:col>2</xdr:col>
      <xdr:colOff>472440</xdr:colOff>
      <xdr:row>5</xdr:row>
      <xdr:rowOff>22860</xdr:rowOff>
    </xdr:to>
    <xdr:sp macro="" textlink="">
      <xdr:nvSpPr>
        <xdr:cNvPr id="3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505D9E-32B3-41DD-9408-6FDE7263DBD8}"/>
            </a:ext>
          </a:extLst>
        </xdr:cNvPr>
        <xdr:cNvSpPr/>
      </xdr:nvSpPr>
      <xdr:spPr>
        <a:xfrm>
          <a:off x="626533" y="168486"/>
          <a:ext cx="1065107" cy="76877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363010</xdr:colOff>
      <xdr:row>11</xdr:row>
      <xdr:rowOff>21166</xdr:rowOff>
    </xdr:from>
    <xdr:to>
      <xdr:col>15</xdr:col>
      <xdr:colOff>233470</xdr:colOff>
      <xdr:row>19</xdr:row>
      <xdr:rowOff>38100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CE5B43B-4D5F-43E9-9599-753AFD21840D}"/>
                </a:ext>
              </a:extLst>
            </xdr:cNvPr>
            <xdr:cNvSpPr txBox="1"/>
          </xdr:nvSpPr>
          <xdr:spPr>
            <a:xfrm>
              <a:off x="2725210" y="2116666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CE5B43B-4D5F-43E9-9599-753AFD21840D}"/>
                </a:ext>
              </a:extLst>
            </xdr:cNvPr>
            <xdr:cNvSpPr txBox="1"/>
          </xdr:nvSpPr>
          <xdr:spPr>
            <a:xfrm>
              <a:off x="2725210" y="2116666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0</xdr:rowOff>
    </xdr:from>
    <xdr:to>
      <xdr:col>12</xdr:col>
      <xdr:colOff>231322</xdr:colOff>
      <xdr:row>43</xdr:row>
      <xdr:rowOff>149679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546522" y="1660071"/>
          <a:ext cx="0" cy="72335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231321</xdr:colOff>
      <xdr:row>3</xdr:row>
      <xdr:rowOff>13606</xdr:rowOff>
    </xdr:from>
    <xdr:to>
      <xdr:col>19</xdr:col>
      <xdr:colOff>13607</xdr:colOff>
      <xdr:row>7</xdr:row>
      <xdr:rowOff>40821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0" y="585106"/>
          <a:ext cx="345621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</xdr:col>
      <xdr:colOff>571500</xdr:colOff>
      <xdr:row>9</xdr:row>
      <xdr:rowOff>95250</xdr:rowOff>
    </xdr:from>
    <xdr:to>
      <xdr:col>11</xdr:col>
      <xdr:colOff>394606</xdr:colOff>
      <xdr:row>33</xdr:row>
      <xdr:rowOff>27213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E1CD2D3-6F7D-40C4-859C-076553EB1D3B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:r>
                <a:rPr lang="en-US" sz="2000" b="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3</xdr:col>
      <xdr:colOff>598715</xdr:colOff>
      <xdr:row>2</xdr:row>
      <xdr:rowOff>149678</xdr:rowOff>
    </xdr:from>
    <xdr:to>
      <xdr:col>12</xdr:col>
      <xdr:colOff>95250</xdr:colOff>
      <xdr:row>7</xdr:row>
      <xdr:rowOff>35378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5679" y="530678"/>
          <a:ext cx="500742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10 Solution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81646</xdr:rowOff>
    </xdr:from>
    <xdr:to>
      <xdr:col>10</xdr:col>
      <xdr:colOff>65316</xdr:colOff>
      <xdr:row>19</xdr:row>
      <xdr:rowOff>54430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4786" y="1986646"/>
          <a:ext cx="7726137" cy="168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alternative that has the highest EMV (Expected Monetary Value).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10</xdr:col>
      <xdr:colOff>489860</xdr:colOff>
      <xdr:row>6</xdr:row>
      <xdr:rowOff>92529</xdr:rowOff>
    </xdr:from>
    <xdr:to>
      <xdr:col>10</xdr:col>
      <xdr:colOff>489860</xdr:colOff>
      <xdr:row>39</xdr:row>
      <xdr:rowOff>106138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885467" y="1235529"/>
          <a:ext cx="0" cy="78785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408214</xdr:colOff>
      <xdr:row>4</xdr:row>
      <xdr:rowOff>160562</xdr:rowOff>
    </xdr:from>
    <xdr:to>
      <xdr:col>14</xdr:col>
      <xdr:colOff>381000</xdr:colOff>
      <xdr:row>8</xdr:row>
      <xdr:rowOff>187777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028464" y="922562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17</xdr:col>
      <xdr:colOff>176892</xdr:colOff>
      <xdr:row>22</xdr:row>
      <xdr:rowOff>285750</xdr:rowOff>
    </xdr:from>
    <xdr:to>
      <xdr:col>21</xdr:col>
      <xdr:colOff>503464</xdr:colOff>
      <xdr:row>27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750142" y="5402036"/>
          <a:ext cx="2775858" cy="130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1. Multiply each value by the probability</a:t>
          </a:r>
        </a:p>
        <a:p>
          <a:r>
            <a:rPr lang="en-US" sz="1800"/>
            <a:t>2. Select the highest value in the column</a:t>
          </a:r>
        </a:p>
      </xdr:txBody>
    </xdr:sp>
    <xdr:clientData/>
  </xdr:twoCellAnchor>
  <xdr:twoCellAnchor>
    <xdr:from>
      <xdr:col>3</xdr:col>
      <xdr:colOff>476251</xdr:colOff>
      <xdr:row>2</xdr:row>
      <xdr:rowOff>149679</xdr:rowOff>
    </xdr:from>
    <xdr:to>
      <xdr:col>8</xdr:col>
      <xdr:colOff>258536</xdr:colOff>
      <xdr:row>7</xdr:row>
      <xdr:rowOff>35379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313215" y="530679"/>
          <a:ext cx="5116285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9 Solution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81645</xdr:rowOff>
    </xdr:from>
    <xdr:to>
      <xdr:col>10</xdr:col>
      <xdr:colOff>65316</xdr:colOff>
      <xdr:row>20</xdr:row>
      <xdr:rowOff>136071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34786" y="1986645"/>
          <a:ext cx="7726137" cy="2394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best alternative under each of these strategies:</a:t>
          </a:r>
        </a:p>
        <a:p>
          <a:endParaRPr lang="en-US" sz="2000" baseline="0">
            <a:solidFill>
              <a:schemeClr val="tx1"/>
            </a:solidFill>
          </a:endParaRPr>
        </a:p>
        <a:p>
          <a:r>
            <a:rPr lang="en-US" sz="2000" baseline="0">
              <a:solidFill>
                <a:schemeClr val="tx1"/>
              </a:solidFill>
            </a:rPr>
            <a:t>a) LaPlace</a:t>
          </a:r>
        </a:p>
        <a:p>
          <a:r>
            <a:rPr lang="en-US" sz="2000" baseline="0">
              <a:solidFill>
                <a:schemeClr val="tx1"/>
              </a:solidFill>
            </a:rPr>
            <a:t>b) Hurwicz (</a:t>
          </a:r>
          <a:r>
            <a:rPr lang="el-GR" sz="2000" baseline="0">
              <a:solidFill>
                <a:schemeClr val="tx1"/>
              </a:solidFill>
            </a:rPr>
            <a:t>α</a:t>
          </a:r>
          <a:r>
            <a:rPr lang="en-US" sz="2000" baseline="0">
              <a:solidFill>
                <a:schemeClr val="tx1"/>
              </a:solidFill>
            </a:rPr>
            <a:t>=0.7)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285751</xdr:colOff>
      <xdr:row>5</xdr:row>
      <xdr:rowOff>146956</xdr:rowOff>
    </xdr:from>
    <xdr:to>
      <xdr:col>11</xdr:col>
      <xdr:colOff>285751</xdr:colOff>
      <xdr:row>43</xdr:row>
      <xdr:rowOff>160565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9293680" y="1099456"/>
          <a:ext cx="0" cy="77696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394607</xdr:colOff>
      <xdr:row>3</xdr:row>
      <xdr:rowOff>65313</xdr:rowOff>
    </xdr:from>
    <xdr:to>
      <xdr:col>16</xdr:col>
      <xdr:colOff>0</xdr:colOff>
      <xdr:row>7</xdr:row>
      <xdr:rowOff>92528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014857" y="636813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-1</xdr:colOff>
      <xdr:row>2</xdr:row>
      <xdr:rowOff>108857</xdr:rowOff>
    </xdr:from>
    <xdr:to>
      <xdr:col>7</xdr:col>
      <xdr:colOff>639535</xdr:colOff>
      <xdr:row>6</xdr:row>
      <xdr:rowOff>185057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449285" y="489857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8 Solution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7546522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20</xdr:col>
      <xdr:colOff>27214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401050" y="639535"/>
          <a:ext cx="381816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544287</xdr:colOff>
      <xdr:row>2</xdr:row>
      <xdr:rowOff>176893</xdr:rowOff>
    </xdr:from>
    <xdr:to>
      <xdr:col>11</xdr:col>
      <xdr:colOff>136072</xdr:colOff>
      <xdr:row>7</xdr:row>
      <xdr:rowOff>62593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81251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7 Solution</a:t>
          </a:r>
        </a:p>
      </xdr:txBody>
    </xdr:sp>
    <xdr:clientData/>
  </xdr:twoCellAnchor>
  <xdr:twoCellAnchor>
    <xdr:from>
      <xdr:col>0</xdr:col>
      <xdr:colOff>573199</xdr:colOff>
      <xdr:row>2</xdr:row>
      <xdr:rowOff>183695</xdr:rowOff>
    </xdr:from>
    <xdr:to>
      <xdr:col>2</xdr:col>
      <xdr:colOff>542583</xdr:colOff>
      <xdr:row>8</xdr:row>
      <xdr:rowOff>34016</xdr:rowOff>
    </xdr:to>
    <xdr:sp macro="" textlink="">
      <xdr:nvSpPr>
        <xdr:cNvPr id="15" name="Left Arrow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573199" y="564695"/>
          <a:ext cx="1194027" cy="993321"/>
        </a:xfrm>
        <a:prstGeom prst="leftArrow">
          <a:avLst/>
        </a:prstGeom>
        <a:solidFill>
          <a:srgbClr val="800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2</xdr:col>
      <xdr:colOff>449036</xdr:colOff>
      <xdr:row>10</xdr:row>
      <xdr:rowOff>54430</xdr:rowOff>
    </xdr:from>
    <xdr:to>
      <xdr:col>8</xdr:col>
      <xdr:colOff>396308</xdr:colOff>
      <xdr:row>22</xdr:row>
      <xdr:rowOff>176892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223158</xdr:colOff>
      <xdr:row>7</xdr:row>
      <xdr:rowOff>48986</xdr:rowOff>
    </xdr:from>
    <xdr:to>
      <xdr:col>21</xdr:col>
      <xdr:colOff>406854</xdr:colOff>
      <xdr:row>11</xdr:row>
      <xdr:rowOff>76201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822872" y="1382486"/>
          <a:ext cx="332694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40820</xdr:colOff>
      <xdr:row>2</xdr:row>
      <xdr:rowOff>95250</xdr:rowOff>
    </xdr:from>
    <xdr:to>
      <xdr:col>11</xdr:col>
      <xdr:colOff>54428</xdr:colOff>
      <xdr:row>6</xdr:row>
      <xdr:rowOff>171450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490106" y="476250"/>
          <a:ext cx="43678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6 Solution</a:t>
          </a:r>
        </a:p>
      </xdr:txBody>
    </xdr:sp>
    <xdr:clientData/>
  </xdr:twoCellAnchor>
  <xdr:twoCellAnchor>
    <xdr:from>
      <xdr:col>1</xdr:col>
      <xdr:colOff>95252</xdr:colOff>
      <xdr:row>1</xdr:row>
      <xdr:rowOff>138791</xdr:rowOff>
    </xdr:from>
    <xdr:to>
      <xdr:col>3</xdr:col>
      <xdr:colOff>103416</xdr:colOff>
      <xdr:row>7</xdr:row>
      <xdr:rowOff>76200</xdr:rowOff>
    </xdr:to>
    <xdr:sp macro="" textlink="">
      <xdr:nvSpPr>
        <xdr:cNvPr id="17" name="Left Arrow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07573" y="329291"/>
          <a:ext cx="1232807" cy="10804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13608</xdr:colOff>
      <xdr:row>11</xdr:row>
      <xdr:rowOff>13607</xdr:rowOff>
    </xdr:from>
    <xdr:to>
      <xdr:col>11</xdr:col>
      <xdr:colOff>72460</xdr:colOff>
      <xdr:row>27</xdr:row>
      <xdr:rowOff>50822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625929" y="2109107"/>
          <a:ext cx="6250102" cy="3194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b)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$)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DL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MC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L39:N41"/>
  <sheetViews>
    <sheetView showRowColHeaders="0" tabSelected="1" zoomScale="60" zoomScaleNormal="60" workbookViewId="0">
      <selection activeCell="AA17" sqref="AA17"/>
    </sheetView>
  </sheetViews>
  <sheetFormatPr defaultColWidth="9.140625" defaultRowHeight="15" x14ac:dyDescent="0.25"/>
  <cols>
    <col min="1" max="16384" width="9.140625" style="1"/>
  </cols>
  <sheetData>
    <row r="39" spans="12:14" x14ac:dyDescent="0.25">
      <c r="L39" s="94"/>
      <c r="M39" s="94"/>
      <c r="N39" s="94"/>
    </row>
    <row r="40" spans="12:14" x14ac:dyDescent="0.25">
      <c r="L40" s="94"/>
      <c r="M40" s="94"/>
      <c r="N40" s="94"/>
    </row>
    <row r="41" spans="12:14" x14ac:dyDescent="0.25">
      <c r="L41" s="94"/>
      <c r="M41" s="94"/>
      <c r="N41" s="94"/>
    </row>
  </sheetData>
  <sheetProtection algorithmName="SHA-512" hashValue="TE447UG5j/Ke71XSv26PshFa4gKeVbn41HIIm0PHNyPygl20JQpda2z/qOJ8429HkAqHnY9mc6eHM7wonma46w==" saltValue="cWieEu4GQNFiRM33Rwirtg==" spinCount="100000" sheet="1" selectLockedCells="1" selectUnlockedCells="1"/>
  <mergeCells count="1">
    <mergeCell ref="L39:N41"/>
  </mergeCells>
  <pageMargins left="0.7" right="0.7" top="0.75" bottom="0.75" header="0.3" footer="0.3"/>
  <pageSetup scale="5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8:Y51"/>
  <sheetViews>
    <sheetView zoomScale="70" zoomScaleNormal="70" workbookViewId="0">
      <selection activeCell="AA34" sqref="AA34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101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101"/>
      <c r="L39" s="41"/>
      <c r="M39" s="41"/>
    </row>
    <row r="40" spans="2:19" x14ac:dyDescent="0.25">
      <c r="C40" s="41"/>
      <c r="D40" s="41"/>
      <c r="E40" s="102"/>
      <c r="F40" s="102"/>
      <c r="G40" s="102"/>
      <c r="H40" s="102"/>
      <c r="I40" s="41"/>
      <c r="J40" s="41"/>
      <c r="K40" s="41"/>
      <c r="L40" s="41"/>
      <c r="M40" s="41"/>
    </row>
    <row r="41" spans="2:19" x14ac:dyDescent="0.25">
      <c r="C41" s="41"/>
      <c r="D41" s="41"/>
      <c r="E41" s="102"/>
      <c r="F41" s="102"/>
      <c r="G41" s="102"/>
      <c r="H41" s="102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2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6:S33"/>
  <sheetViews>
    <sheetView zoomScale="70" zoomScaleNormal="70" workbookViewId="0">
      <selection sqref="A1:XFD1048576"/>
    </sheetView>
  </sheetViews>
  <sheetFormatPr defaultColWidth="9.140625" defaultRowHeight="15" x14ac:dyDescent="0.25"/>
  <cols>
    <col min="1" max="17" width="9.140625" style="1"/>
    <col min="18" max="18" width="19.7109375" style="1" customWidth="1"/>
    <col min="19" max="19" width="21" style="1" customWidth="1"/>
    <col min="20" max="16384" width="9.140625" style="1"/>
  </cols>
  <sheetData>
    <row r="16" spans="15:15" ht="24" thickBot="1" x14ac:dyDescent="0.4">
      <c r="O16" s="4">
        <v>1</v>
      </c>
    </row>
    <row r="17" spans="15:19" ht="24" thickBot="1" x14ac:dyDescent="0.4">
      <c r="O17" s="4">
        <v>5</v>
      </c>
      <c r="R17" s="15" t="s">
        <v>16</v>
      </c>
      <c r="S17" s="15"/>
    </row>
    <row r="18" spans="15:19" ht="24" thickBot="1" x14ac:dyDescent="0.4">
      <c r="O18" s="4">
        <v>7</v>
      </c>
      <c r="R18" s="16"/>
      <c r="S18" s="16"/>
    </row>
    <row r="19" spans="15:19" ht="24" thickBot="1" x14ac:dyDescent="0.4">
      <c r="O19" s="4">
        <v>10</v>
      </c>
      <c r="R19" s="16" t="s">
        <v>17</v>
      </c>
      <c r="S19" s="16">
        <v>18.8</v>
      </c>
    </row>
    <row r="20" spans="15:19" ht="24" thickBot="1" x14ac:dyDescent="0.4">
      <c r="O20" s="4">
        <v>10</v>
      </c>
      <c r="R20" s="16" t="s">
        <v>18</v>
      </c>
      <c r="S20" s="16">
        <v>7.9467673371699457</v>
      </c>
    </row>
    <row r="21" spans="15:19" ht="24" thickBot="1" x14ac:dyDescent="0.4">
      <c r="O21" s="4">
        <v>10</v>
      </c>
      <c r="R21" s="16" t="s">
        <v>19</v>
      </c>
      <c r="S21" s="16">
        <v>10</v>
      </c>
    </row>
    <row r="22" spans="15:19" ht="24" thickBot="1" x14ac:dyDescent="0.4">
      <c r="O22" s="4">
        <v>15</v>
      </c>
      <c r="R22" s="16" t="s">
        <v>20</v>
      </c>
      <c r="S22" s="16">
        <v>10</v>
      </c>
    </row>
    <row r="23" spans="15:19" ht="24" thickBot="1" x14ac:dyDescent="0.4">
      <c r="O23" s="4">
        <v>3</v>
      </c>
      <c r="R23" s="16" t="s">
        <v>21</v>
      </c>
      <c r="S23" s="16">
        <v>25.129884820888279</v>
      </c>
    </row>
    <row r="24" spans="15:19" ht="24" thickBot="1" x14ac:dyDescent="0.4">
      <c r="O24" s="4">
        <v>80</v>
      </c>
      <c r="R24" s="16" t="s">
        <v>22</v>
      </c>
      <c r="S24" s="16">
        <v>631.51111111111118</v>
      </c>
    </row>
    <row r="25" spans="15:19" ht="24" thickBot="1" x14ac:dyDescent="0.4">
      <c r="O25" s="4">
        <v>47</v>
      </c>
      <c r="R25" s="16" t="s">
        <v>23</v>
      </c>
      <c r="S25" s="16">
        <v>3.813526141361236</v>
      </c>
    </row>
    <row r="26" spans="15:19" ht="24" thickBot="1" x14ac:dyDescent="0.4">
      <c r="O26" s="4"/>
      <c r="R26" s="16" t="s">
        <v>24</v>
      </c>
      <c r="S26" s="16">
        <v>2.062724815025978</v>
      </c>
    </row>
    <row r="27" spans="15:19" ht="15.75" thickBot="1" x14ac:dyDescent="0.3">
      <c r="R27" s="16" t="s">
        <v>25</v>
      </c>
      <c r="S27" s="16">
        <v>79</v>
      </c>
    </row>
    <row r="28" spans="15:19" ht="15.75" thickBot="1" x14ac:dyDescent="0.3">
      <c r="R28" s="16" t="s">
        <v>26</v>
      </c>
      <c r="S28" s="16">
        <v>1</v>
      </c>
    </row>
    <row r="29" spans="15:19" ht="15.75" thickBot="1" x14ac:dyDescent="0.3">
      <c r="R29" s="16" t="s">
        <v>27</v>
      </c>
      <c r="S29" s="16">
        <v>80</v>
      </c>
    </row>
    <row r="30" spans="15:19" ht="15.75" thickBot="1" x14ac:dyDescent="0.3">
      <c r="R30" s="16" t="s">
        <v>28</v>
      </c>
      <c r="S30" s="16">
        <v>188</v>
      </c>
    </row>
    <row r="31" spans="15:19" ht="15.75" thickBot="1" x14ac:dyDescent="0.3">
      <c r="R31" s="16" t="s">
        <v>29</v>
      </c>
      <c r="S31" s="16">
        <v>10</v>
      </c>
    </row>
    <row r="32" spans="15:19" ht="15.75" thickBot="1" x14ac:dyDescent="0.3"/>
    <row r="33" spans="2:11" ht="27" thickBot="1" x14ac:dyDescent="0.3">
      <c r="B33" s="13">
        <v>1</v>
      </c>
      <c r="C33" s="14">
        <v>5</v>
      </c>
      <c r="D33" s="14">
        <v>7</v>
      </c>
      <c r="E33" s="14">
        <v>10</v>
      </c>
      <c r="F33" s="14">
        <v>10</v>
      </c>
      <c r="G33" s="14">
        <v>10</v>
      </c>
      <c r="H33" s="14">
        <v>15</v>
      </c>
      <c r="I33" s="14">
        <v>3</v>
      </c>
      <c r="J33" s="14">
        <v>80</v>
      </c>
      <c r="K33" s="14">
        <v>47</v>
      </c>
    </row>
  </sheetData>
  <pageMargins left="0.7" right="0.7" top="0.75" bottom="0.75" header="0.3" footer="0.3"/>
  <pageSetup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E3:R24"/>
  <sheetViews>
    <sheetView zoomScale="70" zoomScaleNormal="70" workbookViewId="0">
      <selection activeCell="O26" sqref="O26"/>
    </sheetView>
  </sheetViews>
  <sheetFormatPr defaultColWidth="8.85546875" defaultRowHeight="15" x14ac:dyDescent="0.25"/>
  <cols>
    <col min="1" max="4" width="8.85546875" style="1"/>
    <col min="5" max="5" width="38.28515625" style="1" customWidth="1"/>
    <col min="6" max="6" width="12.42578125" style="1" customWidth="1"/>
    <col min="7" max="12" width="8.85546875" style="1"/>
    <col min="13" max="13" width="52" style="1" customWidth="1"/>
    <col min="14" max="14" width="21.5703125" style="1" customWidth="1"/>
    <col min="15" max="16384" width="8.85546875" style="1"/>
  </cols>
  <sheetData>
    <row r="3" spans="5:18" ht="21" x14ac:dyDescent="0.35">
      <c r="E3" s="103"/>
      <c r="F3" s="103"/>
      <c r="G3" s="103"/>
      <c r="H3" s="103"/>
    </row>
    <row r="4" spans="5:18" ht="21" x14ac:dyDescent="0.35">
      <c r="E4" s="30"/>
      <c r="F4" s="30"/>
      <c r="G4" s="30"/>
      <c r="H4" s="30"/>
    </row>
    <row r="5" spans="5:18" ht="21" x14ac:dyDescent="0.35">
      <c r="E5" s="30"/>
      <c r="F5" s="30"/>
      <c r="G5" s="30"/>
      <c r="H5" s="30"/>
    </row>
    <row r="6" spans="5:18" ht="21" x14ac:dyDescent="0.35">
      <c r="E6" s="31"/>
      <c r="F6" s="31"/>
      <c r="G6" s="31"/>
      <c r="H6" s="31"/>
    </row>
    <row r="7" spans="5:18" ht="21" x14ac:dyDescent="0.35">
      <c r="E7" s="31"/>
      <c r="F7" s="31"/>
      <c r="G7" s="31"/>
      <c r="H7" s="31"/>
    </row>
    <row r="8" spans="5:18" ht="27" x14ac:dyDescent="0.35">
      <c r="M8" s="32" t="s">
        <v>31</v>
      </c>
      <c r="N8" s="33"/>
      <c r="O8" s="33"/>
      <c r="P8" s="33"/>
      <c r="Q8" s="33"/>
      <c r="R8" s="33"/>
    </row>
    <row r="9" spans="5:18" ht="28.5" x14ac:dyDescent="0.45">
      <c r="M9" s="21"/>
      <c r="N9" s="21"/>
      <c r="O9" s="33"/>
      <c r="P9" s="33"/>
    </row>
    <row r="10" spans="5:18" ht="27" x14ac:dyDescent="0.35">
      <c r="M10" s="34" t="s">
        <v>32</v>
      </c>
      <c r="N10" s="35">
        <v>5000</v>
      </c>
      <c r="O10" s="33"/>
      <c r="P10" s="33"/>
    </row>
    <row r="11" spans="5:18" ht="27" x14ac:dyDescent="0.35">
      <c r="M11" s="34"/>
      <c r="N11" s="36"/>
      <c r="O11" s="33"/>
      <c r="P11" s="33"/>
    </row>
    <row r="12" spans="5:18" ht="27" x14ac:dyDescent="0.35">
      <c r="M12" s="34" t="s">
        <v>33</v>
      </c>
      <c r="N12" s="35">
        <v>2</v>
      </c>
      <c r="O12" s="33"/>
      <c r="P12" s="33"/>
    </row>
    <row r="13" spans="5:18" ht="27" x14ac:dyDescent="0.35">
      <c r="M13" s="34"/>
      <c r="N13" s="36"/>
      <c r="O13" s="33"/>
      <c r="P13" s="33"/>
    </row>
    <row r="14" spans="5:18" ht="27" x14ac:dyDescent="0.35">
      <c r="M14" s="34" t="s">
        <v>34</v>
      </c>
      <c r="N14" s="35">
        <v>5</v>
      </c>
      <c r="O14" s="33"/>
      <c r="P14" s="33"/>
    </row>
    <row r="15" spans="5:18" ht="27" x14ac:dyDescent="0.35">
      <c r="M15" s="33"/>
      <c r="N15" s="37"/>
      <c r="O15" s="33"/>
      <c r="P15" s="33"/>
    </row>
    <row r="16" spans="5:18" ht="27" x14ac:dyDescent="0.35">
      <c r="M16" s="104" t="s">
        <v>35</v>
      </c>
      <c r="N16" s="104"/>
      <c r="O16" s="104"/>
      <c r="P16" s="104"/>
    </row>
    <row r="17" spans="13:18" ht="27" x14ac:dyDescent="0.35">
      <c r="M17" s="33"/>
      <c r="N17" s="37"/>
      <c r="O17" s="33"/>
      <c r="P17" s="33"/>
    </row>
    <row r="18" spans="13:18" ht="27" x14ac:dyDescent="0.35">
      <c r="M18" s="38" t="s">
        <v>36</v>
      </c>
      <c r="N18" s="39"/>
      <c r="O18" s="33"/>
      <c r="P18" s="33"/>
    </row>
    <row r="19" spans="13:18" ht="31.5" x14ac:dyDescent="0.5">
      <c r="M19" s="34"/>
      <c r="N19" s="36"/>
      <c r="O19" s="33"/>
      <c r="P19" s="33"/>
      <c r="Q19" s="105"/>
      <c r="R19" s="105"/>
    </row>
    <row r="20" spans="13:18" ht="27" x14ac:dyDescent="0.35">
      <c r="M20" s="34" t="s">
        <v>37</v>
      </c>
      <c r="N20" s="40">
        <f>N10+N18*N12</f>
        <v>5000</v>
      </c>
      <c r="O20" s="33"/>
      <c r="P20" s="33"/>
    </row>
    <row r="21" spans="13:18" ht="27" x14ac:dyDescent="0.35">
      <c r="M21" s="34"/>
      <c r="N21" s="36"/>
      <c r="O21" s="33"/>
      <c r="P21" s="33"/>
    </row>
    <row r="22" spans="13:18" ht="27" x14ac:dyDescent="0.35">
      <c r="M22" s="34" t="s">
        <v>38</v>
      </c>
      <c r="N22" s="40">
        <f>N14*N18</f>
        <v>0</v>
      </c>
      <c r="O22" s="33"/>
      <c r="P22" s="33"/>
    </row>
    <row r="23" spans="13:18" ht="27" x14ac:dyDescent="0.35">
      <c r="M23" s="34"/>
      <c r="N23" s="36"/>
      <c r="O23" s="33"/>
      <c r="P23" s="33"/>
    </row>
    <row r="24" spans="13:18" ht="27" x14ac:dyDescent="0.35">
      <c r="M24" s="34" t="s">
        <v>39</v>
      </c>
      <c r="N24" s="40">
        <f>N22-N20</f>
        <v>-5000</v>
      </c>
      <c r="O24" s="33"/>
      <c r="P24" s="33"/>
    </row>
  </sheetData>
  <mergeCells count="3">
    <mergeCell ref="E3:H3"/>
    <mergeCell ref="M16:P16"/>
    <mergeCell ref="Q19:R19"/>
  </mergeCells>
  <pageMargins left="0.7" right="0.7" top="0.75" bottom="0.75" header="0.3" footer="0.3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O12:R26"/>
  <sheetViews>
    <sheetView zoomScale="70" zoomScaleNormal="70" workbookViewId="0">
      <selection activeCell="C8" sqref="C8"/>
    </sheetView>
  </sheetViews>
  <sheetFormatPr defaultColWidth="9.140625" defaultRowHeight="15" x14ac:dyDescent="0.25"/>
  <cols>
    <col min="1" max="14" width="9.140625" style="1"/>
    <col min="15" max="15" width="14.28515625" style="1" customWidth="1"/>
    <col min="16" max="16384" width="9.140625" style="1"/>
  </cols>
  <sheetData>
    <row r="12" spans="15:15" ht="26.25" x14ac:dyDescent="0.4">
      <c r="O12" s="8">
        <v>2</v>
      </c>
    </row>
    <row r="13" spans="15:15" ht="26.25" x14ac:dyDescent="0.4">
      <c r="O13" s="8">
        <v>4</v>
      </c>
    </row>
    <row r="14" spans="15:15" ht="26.25" x14ac:dyDescent="0.4">
      <c r="O14" s="8">
        <v>6</v>
      </c>
    </row>
    <row r="15" spans="15:15" ht="26.25" x14ac:dyDescent="0.4">
      <c r="O15" s="8">
        <v>7</v>
      </c>
    </row>
    <row r="16" spans="15:15" ht="26.25" x14ac:dyDescent="0.4">
      <c r="O16" s="8">
        <v>7</v>
      </c>
    </row>
    <row r="17" spans="15:18" ht="26.25" x14ac:dyDescent="0.4">
      <c r="O17" s="8">
        <v>17</v>
      </c>
    </row>
    <row r="18" spans="15:18" ht="26.25" x14ac:dyDescent="0.4">
      <c r="O18" s="8">
        <v>8</v>
      </c>
    </row>
    <row r="19" spans="15:18" ht="26.25" x14ac:dyDescent="0.4">
      <c r="O19" s="8">
        <v>9</v>
      </c>
    </row>
    <row r="20" spans="15:18" ht="26.25" x14ac:dyDescent="0.4">
      <c r="O20" s="8">
        <v>20</v>
      </c>
    </row>
    <row r="21" spans="15:18" ht="26.25" x14ac:dyDescent="0.4">
      <c r="O21" s="8">
        <v>1</v>
      </c>
    </row>
    <row r="22" spans="15:18" ht="26.25" x14ac:dyDescent="0.4">
      <c r="O22" s="8"/>
    </row>
    <row r="25" spans="15:18" ht="15" customHeight="1" x14ac:dyDescent="0.25">
      <c r="P25" s="106" t="s">
        <v>30</v>
      </c>
      <c r="Q25" s="106"/>
      <c r="R25" s="106"/>
    </row>
    <row r="26" spans="15:18" ht="15" customHeight="1" x14ac:dyDescent="0.25">
      <c r="P26" s="106"/>
      <c r="Q26" s="106"/>
      <c r="R26" s="106"/>
    </row>
  </sheetData>
  <mergeCells count="1">
    <mergeCell ref="P25:R26"/>
  </mergeCells>
  <pageMargins left="0.7" right="0.7" top="0.75" bottom="0.75" header="0.3" footer="0.3"/>
  <pageSetup scale="6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6:R27"/>
  <sheetViews>
    <sheetView zoomScale="70" zoomScaleNormal="70" workbookViewId="0">
      <selection activeCell="O30" sqref="O30"/>
    </sheetView>
  </sheetViews>
  <sheetFormatPr defaultColWidth="9.140625" defaultRowHeight="15" x14ac:dyDescent="0.25"/>
  <cols>
    <col min="1" max="1" width="9.140625" style="1"/>
    <col min="2" max="2" width="17.5703125" style="1" customWidth="1"/>
    <col min="3" max="3" width="17.140625" style="1" customWidth="1"/>
    <col min="4" max="4" width="16.85546875" style="1" customWidth="1"/>
    <col min="5" max="6" width="15.85546875" style="1" customWidth="1"/>
    <col min="7" max="13" width="9.140625" style="1"/>
    <col min="14" max="14" width="13.42578125" style="1" customWidth="1"/>
    <col min="15" max="15" width="16.28515625" style="1" customWidth="1"/>
    <col min="16" max="16" width="17.140625" style="1" customWidth="1"/>
    <col min="17" max="17" width="17.28515625" style="1" customWidth="1"/>
    <col min="18" max="18" width="16.7109375" style="1" customWidth="1"/>
    <col min="19" max="16384" width="9.140625" style="1"/>
  </cols>
  <sheetData>
    <row r="16" ht="15.75" thickBot="1" x14ac:dyDescent="0.3"/>
    <row r="17" spans="2:18" ht="68.45" customHeight="1" thickBot="1" x14ac:dyDescent="0.3">
      <c r="B17" s="19" t="s">
        <v>15</v>
      </c>
      <c r="C17" s="20" t="s">
        <v>0</v>
      </c>
      <c r="N17" s="19" t="s">
        <v>15</v>
      </c>
      <c r="O17" s="20" t="s">
        <v>0</v>
      </c>
      <c r="P17" s="20" t="s">
        <v>1</v>
      </c>
      <c r="Q17" s="20" t="s">
        <v>2</v>
      </c>
      <c r="R17" s="20" t="s">
        <v>9</v>
      </c>
    </row>
    <row r="18" spans="2:18" ht="21.75" thickBot="1" x14ac:dyDescent="0.3">
      <c r="B18" s="2">
        <v>1</v>
      </c>
      <c r="C18" s="3">
        <v>6</v>
      </c>
      <c r="N18" s="2">
        <v>1</v>
      </c>
      <c r="O18" s="3">
        <v>6</v>
      </c>
      <c r="P18" s="18">
        <f>O18/O26</f>
        <v>0.375</v>
      </c>
      <c r="Q18" s="17">
        <f>O18</f>
        <v>6</v>
      </c>
      <c r="R18" s="18">
        <f>P18</f>
        <v>0.375</v>
      </c>
    </row>
    <row r="19" spans="2:18" ht="21.75" thickBot="1" x14ac:dyDescent="0.3">
      <c r="B19" s="2">
        <v>2</v>
      </c>
      <c r="C19" s="3">
        <v>18</v>
      </c>
      <c r="N19" s="2">
        <v>2</v>
      </c>
      <c r="O19" s="3">
        <v>18</v>
      </c>
      <c r="P19" s="18">
        <f>O19/$O$26</f>
        <v>1.125</v>
      </c>
      <c r="Q19" s="17">
        <f>Q18+O19</f>
        <v>24</v>
      </c>
      <c r="R19" s="18">
        <f>R18+P19</f>
        <v>1.5</v>
      </c>
    </row>
    <row r="20" spans="2:18" ht="21.75" thickBot="1" x14ac:dyDescent="0.3">
      <c r="B20" s="2">
        <v>3</v>
      </c>
      <c r="C20" s="3">
        <v>34</v>
      </c>
      <c r="N20" s="2">
        <v>3</v>
      </c>
      <c r="O20" s="3">
        <v>34</v>
      </c>
      <c r="P20" s="18">
        <f t="shared" ref="P20:P25" si="0">O20/$O$26</f>
        <v>2.125</v>
      </c>
      <c r="Q20" s="17">
        <f t="shared" ref="Q20:Q25" si="1">Q19+O20</f>
        <v>58</v>
      </c>
      <c r="R20" s="18">
        <f t="shared" ref="R20:R25" si="2">R19+P20</f>
        <v>3.625</v>
      </c>
    </row>
    <row r="21" spans="2:18" ht="21.75" thickBot="1" x14ac:dyDescent="0.3">
      <c r="B21" s="2">
        <v>4</v>
      </c>
      <c r="C21" s="3">
        <v>48</v>
      </c>
      <c r="N21" s="2">
        <v>4</v>
      </c>
      <c r="O21" s="3">
        <v>48</v>
      </c>
      <c r="P21" s="18">
        <f t="shared" si="0"/>
        <v>3</v>
      </c>
      <c r="Q21" s="17">
        <f t="shared" si="1"/>
        <v>106</v>
      </c>
      <c r="R21" s="18">
        <f t="shared" si="2"/>
        <v>6.625</v>
      </c>
    </row>
    <row r="22" spans="2:18" ht="21.75" thickBot="1" x14ac:dyDescent="0.3">
      <c r="B22" s="2">
        <v>5</v>
      </c>
      <c r="C22" s="3">
        <v>38</v>
      </c>
      <c r="N22" s="2">
        <v>5</v>
      </c>
      <c r="O22" s="3">
        <v>38</v>
      </c>
      <c r="P22" s="18">
        <f t="shared" si="0"/>
        <v>2.375</v>
      </c>
      <c r="Q22" s="17">
        <f t="shared" si="1"/>
        <v>144</v>
      </c>
      <c r="R22" s="18">
        <f t="shared" si="2"/>
        <v>9</v>
      </c>
    </row>
    <row r="23" spans="2:18" ht="21.75" thickBot="1" x14ac:dyDescent="0.3">
      <c r="B23" s="2">
        <v>6</v>
      </c>
      <c r="C23" s="3">
        <v>34</v>
      </c>
      <c r="N23" s="2">
        <v>6</v>
      </c>
      <c r="O23" s="3">
        <v>34</v>
      </c>
      <c r="P23" s="18">
        <f t="shared" si="0"/>
        <v>2.125</v>
      </c>
      <c r="Q23" s="17">
        <f t="shared" si="1"/>
        <v>178</v>
      </c>
      <c r="R23" s="18">
        <f t="shared" si="2"/>
        <v>11.125</v>
      </c>
    </row>
    <row r="24" spans="2:18" ht="21.75" thickBot="1" x14ac:dyDescent="0.3">
      <c r="B24" s="2">
        <v>7</v>
      </c>
      <c r="C24" s="3">
        <v>16</v>
      </c>
      <c r="N24" s="2">
        <v>7</v>
      </c>
      <c r="O24" s="3">
        <v>16</v>
      </c>
      <c r="P24" s="18">
        <f t="shared" si="0"/>
        <v>1</v>
      </c>
      <c r="Q24" s="17">
        <f t="shared" si="1"/>
        <v>194</v>
      </c>
      <c r="R24" s="18">
        <f t="shared" si="2"/>
        <v>12.125</v>
      </c>
    </row>
    <row r="25" spans="2:18" ht="21.75" thickBot="1" x14ac:dyDescent="0.3">
      <c r="B25" s="2">
        <v>8</v>
      </c>
      <c r="C25" s="3">
        <v>6</v>
      </c>
      <c r="N25" s="2">
        <v>8</v>
      </c>
      <c r="O25" s="3">
        <v>6</v>
      </c>
      <c r="P25" s="18">
        <f t="shared" si="0"/>
        <v>0.375</v>
      </c>
      <c r="Q25" s="17">
        <f t="shared" si="1"/>
        <v>200</v>
      </c>
      <c r="R25" s="18">
        <f t="shared" si="2"/>
        <v>12.5</v>
      </c>
    </row>
    <row r="26" spans="2:18" ht="24.75" customHeight="1" thickBot="1" x14ac:dyDescent="0.3">
      <c r="B26" s="2">
        <v>9</v>
      </c>
      <c r="C26" s="3">
        <v>16</v>
      </c>
      <c r="N26" s="2">
        <v>9</v>
      </c>
      <c r="O26" s="3">
        <v>16</v>
      </c>
      <c r="P26" s="18">
        <f t="shared" ref="P26:P27" si="3">O26/$O$26</f>
        <v>1</v>
      </c>
      <c r="Q26" s="17">
        <f t="shared" ref="Q26:Q27" si="4">Q25+O26</f>
        <v>216</v>
      </c>
      <c r="R26" s="18">
        <f t="shared" ref="R26:R27" si="5">R25+P26</f>
        <v>13.5</v>
      </c>
    </row>
    <row r="27" spans="2:18" ht="21.75" thickBot="1" x14ac:dyDescent="0.3">
      <c r="B27" s="2">
        <v>10</v>
      </c>
      <c r="C27" s="3">
        <v>6</v>
      </c>
      <c r="N27" s="2">
        <v>10</v>
      </c>
      <c r="O27" s="3">
        <v>6</v>
      </c>
      <c r="P27" s="18">
        <f t="shared" si="3"/>
        <v>0.375</v>
      </c>
      <c r="Q27" s="17">
        <f t="shared" si="4"/>
        <v>222</v>
      </c>
      <c r="R27" s="18">
        <f t="shared" si="5"/>
        <v>13.875</v>
      </c>
    </row>
  </sheetData>
  <pageMargins left="0.7" right="0.7" top="0.75" bottom="0.75" header="0.3" footer="0.3"/>
  <pageSetup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AA32-CB02-442C-A762-4811C1F0CA29}">
  <sheetPr>
    <pageSetUpPr fitToPage="1"/>
  </sheetPr>
  <dimension ref="N6:AB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3" spans="17:28" ht="15" customHeight="1" x14ac:dyDescent="0.25"/>
    <row r="14" spans="17:28" ht="15" customHeight="1" x14ac:dyDescent="0.25"/>
    <row r="16" spans="17:28" ht="15" customHeight="1" x14ac:dyDescent="0.25">
      <c r="Q16" s="56"/>
    </row>
    <row r="17" spans="16:27" ht="15" customHeight="1" x14ac:dyDescent="0.25">
      <c r="Q17" s="56"/>
    </row>
    <row r="20" spans="16:27" ht="14.45" customHeight="1" x14ac:dyDescent="0.25">
      <c r="P20" s="109">
        <v>96.52</v>
      </c>
      <c r="Q20" s="110"/>
    </row>
    <row r="21" spans="16:27" ht="14.45" customHeight="1" x14ac:dyDescent="0.25">
      <c r="P21" s="111"/>
      <c r="Q21" s="112"/>
    </row>
    <row r="22" spans="16:27" x14ac:dyDescent="0.25">
      <c r="V22" s="133" t="s">
        <v>69</v>
      </c>
      <c r="W22" s="133"/>
    </row>
    <row r="23" spans="16:27" x14ac:dyDescent="0.25">
      <c r="P23" s="109">
        <v>0.1</v>
      </c>
      <c r="Q23" s="110"/>
      <c r="V23" s="133"/>
      <c r="W23" s="133"/>
    </row>
    <row r="24" spans="16:27" x14ac:dyDescent="0.25">
      <c r="P24" s="111"/>
      <c r="Q24" s="112"/>
    </row>
    <row r="26" spans="16:27" ht="25.9" customHeight="1" x14ac:dyDescent="0.25">
      <c r="P26" s="55"/>
      <c r="Q26" s="55"/>
      <c r="R26" s="55"/>
      <c r="S26" s="55"/>
      <c r="T26" s="121">
        <f>_xlfn.T.INV(0.05,24)</f>
        <v>-1.7108820799094284</v>
      </c>
      <c r="U26" s="122"/>
      <c r="V26" s="55"/>
      <c r="W26" s="55"/>
      <c r="X26" s="121">
        <f>_xlfn.T.INV.2T(0.1,24)</f>
        <v>1.7108820799094284</v>
      </c>
      <c r="Y26" s="122"/>
      <c r="Z26" s="55"/>
      <c r="AA26" s="55"/>
    </row>
    <row r="27" spans="16:27" ht="14.45" customHeight="1" x14ac:dyDescent="0.25">
      <c r="P27" s="125">
        <v>0.05</v>
      </c>
      <c r="Q27" s="126"/>
      <c r="R27" s="55"/>
      <c r="S27" s="55"/>
      <c r="T27" s="123"/>
      <c r="U27" s="124"/>
      <c r="V27" s="55"/>
      <c r="W27" s="55"/>
      <c r="X27" s="123"/>
      <c r="Y27" s="124"/>
      <c r="Z27" s="55"/>
      <c r="AA27" s="55"/>
    </row>
    <row r="28" spans="16:27" ht="14.45" customHeight="1" x14ac:dyDescent="0.25">
      <c r="P28" s="127"/>
      <c r="Q28" s="128"/>
      <c r="R28" s="55"/>
      <c r="S28" s="55"/>
      <c r="T28" s="55"/>
      <c r="U28" s="55"/>
      <c r="V28" s="55"/>
      <c r="W28" s="55"/>
      <c r="X28" s="55"/>
      <c r="Y28" s="55"/>
      <c r="Z28" s="55"/>
      <c r="AA28" s="55"/>
    </row>
    <row r="29" spans="16:27" x14ac:dyDescent="0.25"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</row>
    <row r="30" spans="16:27" x14ac:dyDescent="0.25">
      <c r="P30" s="129">
        <v>25</v>
      </c>
      <c r="Q30" s="130"/>
      <c r="R30" s="55"/>
      <c r="S30" s="55"/>
      <c r="T30" s="55"/>
      <c r="U30" s="117">
        <f>SQRT(25)</f>
        <v>5</v>
      </c>
      <c r="V30" s="118"/>
      <c r="W30" s="55"/>
      <c r="X30" s="55"/>
      <c r="Y30" s="55"/>
      <c r="Z30" s="55"/>
      <c r="AA30" s="55"/>
    </row>
    <row r="31" spans="16:27" x14ac:dyDescent="0.25">
      <c r="P31" s="131"/>
      <c r="Q31" s="132"/>
      <c r="R31" s="55"/>
      <c r="S31" s="55"/>
      <c r="T31" s="55"/>
      <c r="U31" s="119"/>
      <c r="V31" s="120"/>
      <c r="W31" s="55"/>
      <c r="X31" s="55"/>
      <c r="Y31" s="55"/>
      <c r="Z31" s="55"/>
      <c r="AA31" s="55"/>
    </row>
    <row r="32" spans="16:27" x14ac:dyDescent="0.25"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spans="16:27" x14ac:dyDescent="0.25">
      <c r="P33" s="129">
        <v>24</v>
      </c>
      <c r="Q33" s="130"/>
      <c r="R33" s="55"/>
      <c r="S33" s="55"/>
      <c r="T33" s="55"/>
      <c r="U33" s="55"/>
      <c r="V33" s="55"/>
      <c r="W33" s="55"/>
      <c r="X33" s="55"/>
      <c r="Y33" s="55"/>
      <c r="Z33" s="55"/>
      <c r="AA33" s="55"/>
    </row>
    <row r="34" spans="16:27" x14ac:dyDescent="0.25">
      <c r="P34" s="131"/>
      <c r="Q34" s="132"/>
      <c r="R34" s="55"/>
      <c r="S34" s="55"/>
      <c r="T34" s="55"/>
      <c r="U34" s="55"/>
      <c r="V34" s="55"/>
      <c r="W34" s="55"/>
      <c r="X34" s="55"/>
      <c r="Y34" s="55"/>
      <c r="Z34" s="55"/>
      <c r="AA34" s="55"/>
    </row>
    <row r="35" spans="16:27" x14ac:dyDescent="0.25"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</row>
    <row r="36" spans="16:27" x14ac:dyDescent="0.25">
      <c r="P36" s="125">
        <v>10.7</v>
      </c>
      <c r="Q36" s="126"/>
      <c r="R36" s="55"/>
      <c r="S36" s="55"/>
      <c r="T36" s="55"/>
      <c r="U36" s="55"/>
      <c r="V36" s="55"/>
      <c r="W36" s="55"/>
      <c r="X36" s="55"/>
      <c r="Y36" s="55"/>
      <c r="Z36" s="55"/>
      <c r="AA36" s="55"/>
    </row>
    <row r="37" spans="16:27" x14ac:dyDescent="0.25">
      <c r="P37" s="127"/>
      <c r="Q37" s="128"/>
      <c r="R37" s="55"/>
      <c r="S37" s="55"/>
      <c r="T37" s="55"/>
      <c r="U37" s="55"/>
      <c r="V37" s="55"/>
      <c r="W37" s="55"/>
      <c r="X37" s="55"/>
      <c r="Y37" s="55"/>
      <c r="Z37" s="55"/>
      <c r="AA37" s="55"/>
    </row>
    <row r="38" spans="16:27" x14ac:dyDescent="0.25"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</row>
    <row r="39" spans="16:27" x14ac:dyDescent="0.25"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</row>
    <row r="40" spans="16:27" ht="14.45" customHeight="1" x14ac:dyDescent="0.25">
      <c r="P40" s="113">
        <f>P20+T26*(P36/U30)</f>
        <v>92.858712348993819</v>
      </c>
      <c r="Q40" s="114"/>
      <c r="R40" s="55"/>
      <c r="S40" s="55"/>
      <c r="T40" s="113">
        <f>P20-(T26*(P36/U30))</f>
        <v>100.18128765100617</v>
      </c>
      <c r="U40" s="114"/>
      <c r="V40" s="55"/>
      <c r="W40" s="55"/>
      <c r="X40" s="55"/>
      <c r="Y40" s="55"/>
      <c r="Z40" s="55"/>
      <c r="AA40" s="55"/>
    </row>
    <row r="41" spans="16:27" ht="14.45" customHeight="1" x14ac:dyDescent="0.25">
      <c r="P41" s="115"/>
      <c r="Q41" s="116"/>
      <c r="R41" s="55"/>
      <c r="S41" s="55"/>
      <c r="T41" s="115"/>
      <c r="U41" s="116"/>
      <c r="V41" s="55"/>
      <c r="W41" s="55"/>
      <c r="X41" s="55"/>
      <c r="Y41" s="55"/>
      <c r="Z41" s="55"/>
      <c r="AA41" s="55"/>
    </row>
    <row r="42" spans="16:27" x14ac:dyDescent="0.25"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</row>
    <row r="43" spans="16:27" x14ac:dyDescent="0.25"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</row>
    <row r="45" spans="16:27" ht="15" customHeight="1" x14ac:dyDescent="0.25"/>
    <row r="46" spans="16:27" ht="15" customHeight="1" x14ac:dyDescent="0.25"/>
    <row r="47" spans="16:27" ht="15" customHeight="1" x14ac:dyDescent="0.25"/>
    <row r="48" spans="16:27" ht="15" customHeight="1" x14ac:dyDescent="0.25"/>
    <row r="49" spans="14:19" x14ac:dyDescent="0.25">
      <c r="N49" s="55"/>
      <c r="O49" s="55"/>
      <c r="P49" s="55"/>
      <c r="Q49" s="55"/>
      <c r="R49" s="55"/>
      <c r="S49" s="55"/>
    </row>
    <row r="50" spans="14:19" x14ac:dyDescent="0.25">
      <c r="N50" s="55"/>
      <c r="O50" s="55"/>
      <c r="P50" s="55"/>
      <c r="Q50" s="55"/>
      <c r="R50" s="55"/>
      <c r="S50" s="55"/>
    </row>
    <row r="51" spans="14:19" x14ac:dyDescent="0.25">
      <c r="N51" s="55"/>
      <c r="O51" s="55"/>
      <c r="P51" s="55"/>
      <c r="Q51" s="55"/>
      <c r="R51" s="55"/>
      <c r="S51" s="55"/>
    </row>
    <row r="52" spans="14:19" x14ac:dyDescent="0.25">
      <c r="N52" s="55"/>
      <c r="O52" s="55"/>
      <c r="P52" s="55"/>
      <c r="Q52" s="55"/>
      <c r="R52" s="55"/>
      <c r="S52" s="55"/>
    </row>
    <row r="53" spans="14:19" x14ac:dyDescent="0.25">
      <c r="N53" s="55"/>
      <c r="O53" s="55"/>
      <c r="P53" s="55"/>
      <c r="Q53" s="55"/>
      <c r="R53" s="55"/>
      <c r="S53" s="55"/>
    </row>
    <row r="54" spans="14:19" x14ac:dyDescent="0.25">
      <c r="N54" s="55"/>
      <c r="O54" s="55"/>
      <c r="P54" s="55"/>
      <c r="Q54" s="55"/>
      <c r="R54" s="55"/>
      <c r="S54" s="55"/>
    </row>
    <row r="55" spans="14:19" x14ac:dyDescent="0.25">
      <c r="N55" s="55"/>
      <c r="O55" s="55"/>
      <c r="P55" s="55"/>
      <c r="Q55" s="55"/>
      <c r="R55" s="55"/>
      <c r="S55" s="55"/>
    </row>
    <row r="56" spans="14:19" x14ac:dyDescent="0.25">
      <c r="N56" s="55"/>
      <c r="O56" s="55"/>
      <c r="P56" s="55"/>
      <c r="Q56" s="55"/>
      <c r="R56" s="55"/>
      <c r="S56" s="55"/>
    </row>
    <row r="57" spans="14:19" x14ac:dyDescent="0.25">
      <c r="N57" s="55"/>
      <c r="O57" s="55"/>
      <c r="P57" s="55"/>
      <c r="Q57" s="55"/>
      <c r="R57" s="55"/>
      <c r="S57" s="55"/>
    </row>
    <row r="58" spans="14:19" x14ac:dyDescent="0.25">
      <c r="N58" s="55"/>
      <c r="O58" s="55"/>
      <c r="P58" s="55"/>
      <c r="Q58" s="55"/>
      <c r="R58" s="55"/>
      <c r="S58" s="55"/>
    </row>
    <row r="59" spans="14:19" x14ac:dyDescent="0.25">
      <c r="N59" s="55"/>
      <c r="O59" s="55"/>
      <c r="P59" s="55"/>
      <c r="Q59" s="55"/>
      <c r="R59" s="55"/>
      <c r="S59" s="55"/>
    </row>
    <row r="60" spans="14:19" x14ac:dyDescent="0.25">
      <c r="N60" s="55"/>
      <c r="O60" s="55"/>
      <c r="P60" s="55"/>
      <c r="Q60" s="55"/>
      <c r="R60" s="55"/>
      <c r="S60" s="55"/>
    </row>
    <row r="61" spans="14:19" x14ac:dyDescent="0.25">
      <c r="N61" s="55"/>
      <c r="O61" s="55"/>
      <c r="P61" s="55"/>
      <c r="Q61" s="55"/>
      <c r="R61" s="55"/>
      <c r="S61" s="55"/>
    </row>
    <row r="62" spans="14:19" x14ac:dyDescent="0.25">
      <c r="N62" s="55"/>
      <c r="O62" s="55"/>
      <c r="P62" s="55"/>
      <c r="Q62" s="55"/>
      <c r="R62" s="55"/>
      <c r="S62" s="55"/>
    </row>
    <row r="63" spans="14:19" x14ac:dyDescent="0.25">
      <c r="N63" s="55"/>
      <c r="O63" s="55"/>
      <c r="P63" s="55"/>
      <c r="Q63" s="55"/>
      <c r="R63" s="55"/>
      <c r="S63" s="55"/>
    </row>
    <row r="64" spans="14:1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ht="18" customHeight="1" x14ac:dyDescent="0.25">
      <c r="N80" s="55"/>
      <c r="O80" s="55"/>
      <c r="P80" s="55"/>
      <c r="Q80" s="55"/>
      <c r="R80" s="55"/>
      <c r="S80" s="55"/>
    </row>
    <row r="81" spans="14:19" ht="18" customHeight="1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ht="26.25" customHeight="1" x14ac:dyDescent="0.25">
      <c r="N84" s="55"/>
      <c r="O84" s="55"/>
      <c r="P84" s="55"/>
      <c r="Q84" s="55"/>
      <c r="R84" s="55"/>
      <c r="S84" s="55"/>
    </row>
    <row r="85" spans="14:19" ht="15" customHeight="1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ht="15" customHeight="1" x14ac:dyDescent="0.25">
      <c r="N88" s="55"/>
      <c r="O88" s="55"/>
      <c r="P88" s="55"/>
      <c r="Q88" s="55"/>
      <c r="R88" s="55"/>
      <c r="S88" s="55"/>
    </row>
    <row r="89" spans="14:19" ht="15" customHeight="1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N93" s="55"/>
      <c r="O93" s="55"/>
      <c r="P93" s="55"/>
      <c r="Q93" s="55"/>
      <c r="R93" s="55"/>
      <c r="S93" s="55"/>
    </row>
    <row r="94" spans="14:19" x14ac:dyDescent="0.25">
      <c r="N94" s="55"/>
      <c r="O94" s="55"/>
      <c r="P94" s="55"/>
      <c r="Q94" s="55"/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x14ac:dyDescent="0.25">
      <c r="R97" s="55"/>
      <c r="S97" s="55"/>
    </row>
    <row r="98" spans="18:19" x14ac:dyDescent="0.25">
      <c r="R98" s="55"/>
      <c r="S98" s="55"/>
    </row>
    <row r="99" spans="18:19" ht="14.45" customHeight="1" x14ac:dyDescent="0.25">
      <c r="R99" s="55"/>
      <c r="S99" s="55"/>
    </row>
    <row r="100" spans="18:19" ht="14.45" customHeight="1" x14ac:dyDescent="0.25">
      <c r="R100" s="55"/>
      <c r="S100" s="55"/>
    </row>
    <row r="101" spans="18:19" x14ac:dyDescent="0.25">
      <c r="R101" s="55"/>
      <c r="S101" s="55"/>
    </row>
    <row r="102" spans="18:19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15" customHeight="1" x14ac:dyDescent="0.25">
      <c r="R109" s="55"/>
      <c r="S109" s="55"/>
    </row>
    <row r="110" spans="18:19" ht="15" customHeight="1" x14ac:dyDescent="0.25"/>
    <row r="111" spans="18:19" ht="15" customHeight="1" x14ac:dyDescent="0.25"/>
    <row r="112" spans="18:19" ht="15" customHeight="1" x14ac:dyDescent="0.25">
      <c r="R112" s="55"/>
      <c r="S112" s="55"/>
    </row>
    <row r="113" spans="14:19" ht="15" customHeight="1" x14ac:dyDescent="0.25">
      <c r="S113" s="55"/>
    </row>
    <row r="114" spans="14:19" ht="15" customHeight="1" x14ac:dyDescent="0.25">
      <c r="S114" s="55"/>
    </row>
    <row r="115" spans="14:19" ht="18.7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32.2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26.25" customHeight="1" x14ac:dyDescent="0.25">
      <c r="R119" s="55"/>
      <c r="S119" s="55"/>
    </row>
    <row r="120" spans="14:19" ht="33.7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ht="15" customHeight="1" x14ac:dyDescent="0.25">
      <c r="R124" s="55"/>
      <c r="S124" s="55"/>
    </row>
    <row r="125" spans="14:19" ht="15" customHeight="1" x14ac:dyDescent="0.25">
      <c r="R125" s="55"/>
      <c r="S125" s="55"/>
    </row>
    <row r="126" spans="14:19" x14ac:dyDescent="0.25">
      <c r="R126" s="55"/>
      <c r="S126" s="55"/>
    </row>
    <row r="127" spans="14:19" x14ac:dyDescent="0.25">
      <c r="N127" s="55"/>
      <c r="O127" s="55"/>
      <c r="P127" s="55"/>
      <c r="Q127" s="55"/>
      <c r="R127" s="55"/>
      <c r="S127" s="55"/>
    </row>
    <row r="128" spans="14:19" x14ac:dyDescent="0.25">
      <c r="S128" s="55"/>
    </row>
    <row r="129" spans="14:19" x14ac:dyDescent="0.25">
      <c r="S129" s="55"/>
    </row>
    <row r="130" spans="14:19" ht="14.45" customHeight="1" x14ac:dyDescent="0.25">
      <c r="S130" s="55"/>
    </row>
    <row r="131" spans="14:19" ht="14.45" customHeight="1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ht="14.45" customHeight="1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x14ac:dyDescent="0.25">
      <c r="S139" s="55"/>
    </row>
    <row r="140" spans="14:19" x14ac:dyDescent="0.25">
      <c r="S140" s="55"/>
    </row>
    <row r="141" spans="14:19" ht="14.45" customHeight="1" x14ac:dyDescent="0.25">
      <c r="S141" s="55"/>
    </row>
    <row r="142" spans="14:19" ht="14.45" customHeight="1" x14ac:dyDescent="0.25">
      <c r="S142" s="55"/>
    </row>
    <row r="143" spans="14:19" x14ac:dyDescent="0.25">
      <c r="S143" s="55"/>
    </row>
    <row r="144" spans="14:19" x14ac:dyDescent="0.25">
      <c r="N144" s="55"/>
      <c r="O144" s="55"/>
      <c r="P144" s="55"/>
      <c r="Q144" s="55"/>
      <c r="R144" s="55"/>
      <c r="S144" s="55"/>
    </row>
    <row r="145" spans="14:19" x14ac:dyDescent="0.25">
      <c r="N145" s="55"/>
      <c r="O145" s="55"/>
      <c r="P145" s="55"/>
      <c r="Q145" s="55"/>
      <c r="R145" s="55"/>
      <c r="S145" s="55"/>
    </row>
  </sheetData>
  <mergeCells count="14">
    <mergeCell ref="S6:AB7"/>
    <mergeCell ref="S9:U10"/>
    <mergeCell ref="P20:Q21"/>
    <mergeCell ref="P23:Q24"/>
    <mergeCell ref="P40:Q41"/>
    <mergeCell ref="U30:V31"/>
    <mergeCell ref="T26:U27"/>
    <mergeCell ref="T40:U41"/>
    <mergeCell ref="P27:Q28"/>
    <mergeCell ref="P30:Q31"/>
    <mergeCell ref="P33:Q34"/>
    <mergeCell ref="P36:Q37"/>
    <mergeCell ref="X26:Y27"/>
    <mergeCell ref="V22:W23"/>
  </mergeCells>
  <pageMargins left="0.7" right="0.7" top="0.75" bottom="0.75" header="0.3" footer="0.3"/>
  <pageSetup scale="2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F4805-C78A-408B-AA04-237E624A66D8}">
  <sheetPr>
    <pageSetUpPr fitToPage="1"/>
  </sheetPr>
  <dimension ref="N6:AC142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5:28" x14ac:dyDescent="0.25"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5:28" x14ac:dyDescent="0.25"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5:28" ht="26.25" x14ac:dyDescent="0.25">
      <c r="R9" s="108"/>
      <c r="S9" s="108"/>
      <c r="T9" s="108"/>
      <c r="U9" s="108"/>
    </row>
    <row r="10" spans="15:28" ht="15" customHeight="1" x14ac:dyDescent="0.25"/>
    <row r="11" spans="15:28" ht="15" customHeight="1" x14ac:dyDescent="0.25"/>
    <row r="12" spans="15:28" ht="14.45" customHeight="1" x14ac:dyDescent="0.25">
      <c r="Q12" s="152" t="s">
        <v>55</v>
      </c>
      <c r="R12" s="155">
        <v>0.55000000000000004</v>
      </c>
      <c r="S12" s="156"/>
      <c r="U12" s="154" t="s">
        <v>53</v>
      </c>
      <c r="V12" s="155">
        <v>100</v>
      </c>
      <c r="W12" s="156"/>
    </row>
    <row r="13" spans="15:28" ht="15" customHeight="1" x14ac:dyDescent="0.25">
      <c r="Q13" s="153"/>
      <c r="R13" s="157"/>
      <c r="S13" s="158"/>
      <c r="U13" s="153"/>
      <c r="V13" s="157"/>
      <c r="W13" s="158"/>
    </row>
    <row r="14" spans="15:28" ht="15" customHeight="1" x14ac:dyDescent="0.25"/>
    <row r="16" spans="15:28" ht="33.6" customHeight="1" x14ac:dyDescent="0.25">
      <c r="O16" s="159" t="s">
        <v>48</v>
      </c>
      <c r="P16" s="69"/>
      <c r="W16" s="160">
        <v>55</v>
      </c>
      <c r="X16" s="161"/>
      <c r="Y16" s="162"/>
    </row>
    <row r="17" spans="15:25" ht="14.45" customHeight="1" x14ac:dyDescent="0.25">
      <c r="O17" s="159"/>
      <c r="W17" s="163"/>
      <c r="X17" s="164"/>
      <c r="Y17" s="165"/>
    </row>
    <row r="18" spans="15:25" ht="14.45" customHeight="1" x14ac:dyDescent="0.25"/>
    <row r="19" spans="15:25" ht="14.45" customHeight="1" x14ac:dyDescent="0.25"/>
    <row r="20" spans="15:25" ht="14.45" customHeight="1" x14ac:dyDescent="0.25"/>
    <row r="21" spans="15:25" x14ac:dyDescent="0.25">
      <c r="W21" s="143">
        <f>SQRT(0.55*0.45)/100</f>
        <v>4.9749371855330998E-3</v>
      </c>
      <c r="X21" s="144"/>
      <c r="Y21" s="145"/>
    </row>
    <row r="22" spans="15:25" x14ac:dyDescent="0.25">
      <c r="W22" s="146"/>
      <c r="X22" s="147"/>
      <c r="Y22" s="148"/>
    </row>
    <row r="23" spans="15:25" x14ac:dyDescent="0.25">
      <c r="W23" s="149"/>
      <c r="X23" s="150"/>
      <c r="Y23" s="151"/>
    </row>
    <row r="27" spans="15:25" x14ac:dyDescent="0.25">
      <c r="O27" s="159" t="s">
        <v>49</v>
      </c>
      <c r="W27" s="134">
        <f>(0.57-0.55)/SQRT((0.55*0.45)/100)</f>
        <v>0.40201512610368295</v>
      </c>
      <c r="X27" s="135"/>
      <c r="Y27" s="136"/>
    </row>
    <row r="28" spans="15:25" x14ac:dyDescent="0.25">
      <c r="O28" s="159"/>
      <c r="W28" s="137"/>
      <c r="X28" s="138"/>
      <c r="Y28" s="139"/>
    </row>
    <row r="29" spans="15:25" x14ac:dyDescent="0.25">
      <c r="W29" s="140"/>
      <c r="X29" s="141"/>
      <c r="Y29" s="142"/>
    </row>
    <row r="33" spans="14:29" ht="14.45" customHeight="1" x14ac:dyDescent="0.25">
      <c r="W33" s="134">
        <f>_xlfn.NORM.S.DIST(W27,1)</f>
        <v>0.656163552872294</v>
      </c>
      <c r="X33" s="135"/>
      <c r="Y33" s="136"/>
      <c r="AA33" s="143">
        <f>1-W33</f>
        <v>0.343836447127706</v>
      </c>
      <c r="AB33" s="144"/>
      <c r="AC33" s="145"/>
    </row>
    <row r="34" spans="14:29" ht="14.45" customHeight="1" x14ac:dyDescent="0.25">
      <c r="W34" s="137"/>
      <c r="X34" s="138"/>
      <c r="Y34" s="139"/>
      <c r="AA34" s="146"/>
      <c r="AB34" s="147"/>
      <c r="AC34" s="148"/>
    </row>
    <row r="35" spans="14:29" x14ac:dyDescent="0.25">
      <c r="W35" s="140"/>
      <c r="X35" s="141"/>
      <c r="Y35" s="142"/>
      <c r="AA35" s="149"/>
      <c r="AB35" s="150"/>
      <c r="AC35" s="151"/>
    </row>
    <row r="37" spans="14:29" x14ac:dyDescent="0.25">
      <c r="Z37" s="72"/>
    </row>
    <row r="42" spans="14:29" ht="15" customHeight="1" x14ac:dyDescent="0.25"/>
    <row r="43" spans="14:29" ht="15" customHeight="1" x14ac:dyDescent="0.25"/>
    <row r="44" spans="14:29" ht="15" customHeight="1" x14ac:dyDescent="0.25"/>
    <row r="45" spans="14:29" ht="15" customHeight="1" x14ac:dyDescent="0.25"/>
    <row r="46" spans="14:29" x14ac:dyDescent="0.25">
      <c r="N46" s="55"/>
      <c r="O46" s="55"/>
      <c r="P46" s="55"/>
      <c r="Q46" s="55"/>
      <c r="R46" s="55"/>
    </row>
    <row r="47" spans="14:29" x14ac:dyDescent="0.25">
      <c r="N47" s="55"/>
      <c r="O47" s="55"/>
      <c r="P47" s="55"/>
      <c r="Q47" s="55"/>
      <c r="R47" s="55"/>
    </row>
    <row r="48" spans="14:29" x14ac:dyDescent="0.25">
      <c r="N48" s="55"/>
      <c r="O48" s="55"/>
      <c r="P48" s="55"/>
      <c r="Q48" s="55"/>
      <c r="R48" s="55"/>
    </row>
    <row r="49" spans="14:18" x14ac:dyDescent="0.25">
      <c r="N49" s="55"/>
      <c r="O49" s="55"/>
      <c r="P49" s="55"/>
      <c r="Q49" s="55"/>
      <c r="R49" s="55"/>
    </row>
    <row r="50" spans="14:18" x14ac:dyDescent="0.25">
      <c r="N50" s="55"/>
      <c r="O50" s="55"/>
      <c r="P50" s="55"/>
      <c r="Q50" s="55"/>
      <c r="R50" s="55"/>
    </row>
    <row r="51" spans="14:18" x14ac:dyDescent="0.25">
      <c r="N51" s="55"/>
      <c r="O51" s="55"/>
      <c r="P51" s="55"/>
      <c r="Q51" s="55"/>
      <c r="R51" s="55"/>
    </row>
    <row r="52" spans="14:18" x14ac:dyDescent="0.25">
      <c r="N52" s="55"/>
      <c r="O52" s="55"/>
      <c r="P52" s="55"/>
      <c r="Q52" s="55"/>
      <c r="R52" s="55"/>
    </row>
    <row r="53" spans="14:18" x14ac:dyDescent="0.25">
      <c r="N53" s="55"/>
      <c r="O53" s="55"/>
      <c r="P53" s="55"/>
      <c r="Q53" s="55"/>
      <c r="R53" s="55"/>
    </row>
    <row r="54" spans="14:18" x14ac:dyDescent="0.25">
      <c r="N54" s="55"/>
      <c r="O54" s="55"/>
      <c r="P54" s="55"/>
      <c r="Q54" s="55"/>
      <c r="R54" s="55"/>
    </row>
    <row r="55" spans="14:18" x14ac:dyDescent="0.25">
      <c r="N55" s="55"/>
      <c r="O55" s="55"/>
      <c r="P55" s="55"/>
      <c r="Q55" s="55"/>
      <c r="R55" s="55"/>
    </row>
    <row r="56" spans="14:18" x14ac:dyDescent="0.25">
      <c r="N56" s="55"/>
      <c r="O56" s="55"/>
      <c r="P56" s="55"/>
      <c r="Q56" s="55"/>
      <c r="R56" s="55"/>
    </row>
    <row r="57" spans="14:18" x14ac:dyDescent="0.25">
      <c r="N57" s="55"/>
      <c r="O57" s="55"/>
      <c r="P57" s="55"/>
      <c r="Q57" s="55"/>
      <c r="R57" s="55"/>
    </row>
    <row r="58" spans="14:18" x14ac:dyDescent="0.25">
      <c r="N58" s="55"/>
      <c r="O58" s="55"/>
      <c r="P58" s="55"/>
      <c r="Q58" s="55"/>
      <c r="R58" s="55"/>
    </row>
    <row r="59" spans="14:18" x14ac:dyDescent="0.25">
      <c r="N59" s="55"/>
      <c r="O59" s="55"/>
      <c r="P59" s="55"/>
      <c r="Q59" s="55"/>
      <c r="R59" s="55"/>
    </row>
    <row r="60" spans="14:18" x14ac:dyDescent="0.25">
      <c r="N60" s="55"/>
      <c r="O60" s="55"/>
      <c r="P60" s="55"/>
      <c r="Q60" s="55"/>
      <c r="R60" s="55"/>
    </row>
    <row r="61" spans="14:18" x14ac:dyDescent="0.25">
      <c r="N61" s="55"/>
      <c r="O61" s="55"/>
      <c r="P61" s="55"/>
      <c r="Q61" s="55"/>
      <c r="R61" s="55"/>
    </row>
    <row r="62" spans="14:18" x14ac:dyDescent="0.25">
      <c r="N62" s="55"/>
      <c r="O62" s="55"/>
      <c r="P62" s="55"/>
      <c r="Q62" s="55"/>
      <c r="R62" s="55"/>
    </row>
    <row r="63" spans="14:18" x14ac:dyDescent="0.25">
      <c r="N63" s="55"/>
      <c r="O63" s="55"/>
      <c r="P63" s="55"/>
      <c r="Q63" s="55"/>
      <c r="R63" s="55"/>
    </row>
    <row r="64" spans="14:18" x14ac:dyDescent="0.25">
      <c r="N64" s="55"/>
      <c r="O64" s="55"/>
      <c r="P64" s="55"/>
      <c r="Q64" s="55"/>
      <c r="R64" s="55"/>
    </row>
    <row r="65" spans="14:18" x14ac:dyDescent="0.25">
      <c r="N65" s="55"/>
      <c r="O65" s="55"/>
      <c r="P65" s="55"/>
      <c r="Q65" s="55"/>
      <c r="R65" s="55"/>
    </row>
    <row r="66" spans="14:18" x14ac:dyDescent="0.25">
      <c r="N66" s="55"/>
      <c r="O66" s="55"/>
      <c r="P66" s="55"/>
      <c r="Q66" s="55"/>
      <c r="R66" s="55"/>
    </row>
    <row r="67" spans="14:18" x14ac:dyDescent="0.25">
      <c r="N67" s="55"/>
      <c r="O67" s="55"/>
      <c r="P67" s="55"/>
      <c r="Q67" s="55"/>
      <c r="R67" s="55"/>
    </row>
    <row r="68" spans="14:18" x14ac:dyDescent="0.25">
      <c r="N68" s="55"/>
      <c r="O68" s="55"/>
      <c r="P68" s="55"/>
      <c r="Q68" s="55"/>
      <c r="R68" s="55"/>
    </row>
    <row r="69" spans="14:18" x14ac:dyDescent="0.25">
      <c r="N69" s="55"/>
      <c r="O69" s="55"/>
      <c r="P69" s="55"/>
      <c r="Q69" s="55"/>
      <c r="R69" s="55"/>
    </row>
    <row r="70" spans="14:18" x14ac:dyDescent="0.25">
      <c r="N70" s="55"/>
      <c r="O70" s="55"/>
      <c r="P70" s="55"/>
      <c r="Q70" s="55"/>
      <c r="R70" s="55"/>
    </row>
    <row r="71" spans="14:18" x14ac:dyDescent="0.25">
      <c r="N71" s="55"/>
      <c r="O71" s="55"/>
      <c r="P71" s="55"/>
      <c r="Q71" s="55"/>
      <c r="R71" s="55"/>
    </row>
    <row r="72" spans="14:18" x14ac:dyDescent="0.25">
      <c r="N72" s="55"/>
      <c r="O72" s="55"/>
      <c r="P72" s="55"/>
      <c r="Q72" s="55"/>
      <c r="R72" s="55"/>
    </row>
    <row r="73" spans="14:18" x14ac:dyDescent="0.25">
      <c r="N73" s="55"/>
      <c r="O73" s="55"/>
      <c r="P73" s="55"/>
      <c r="Q73" s="55"/>
      <c r="R73" s="55"/>
    </row>
    <row r="74" spans="14:18" x14ac:dyDescent="0.25">
      <c r="N74" s="55"/>
      <c r="O74" s="55"/>
      <c r="P74" s="55"/>
      <c r="Q74" s="55"/>
      <c r="R74" s="55"/>
    </row>
    <row r="75" spans="14:18" ht="18" customHeight="1" x14ac:dyDescent="0.25">
      <c r="N75" s="55"/>
      <c r="O75" s="55"/>
      <c r="P75" s="55"/>
      <c r="Q75" s="55"/>
      <c r="R75" s="55"/>
    </row>
    <row r="76" spans="14:18" ht="18" customHeight="1" x14ac:dyDescent="0.25">
      <c r="N76" s="55"/>
      <c r="O76" s="55"/>
      <c r="P76" s="55"/>
      <c r="Q76" s="55"/>
      <c r="R76" s="55"/>
    </row>
    <row r="77" spans="14:18" ht="18" customHeight="1" x14ac:dyDescent="0.25">
      <c r="N77" s="55"/>
      <c r="O77" s="55"/>
      <c r="P77" s="55"/>
      <c r="Q77" s="55"/>
      <c r="R77" s="55"/>
    </row>
    <row r="78" spans="14:18" ht="18" customHeight="1" x14ac:dyDescent="0.25">
      <c r="N78" s="55"/>
      <c r="O78" s="55"/>
      <c r="P78" s="55"/>
      <c r="Q78" s="55"/>
      <c r="R78" s="55"/>
    </row>
    <row r="79" spans="14:18" x14ac:dyDescent="0.25">
      <c r="N79" s="55"/>
      <c r="O79" s="55"/>
      <c r="P79" s="55"/>
      <c r="Q79" s="55"/>
      <c r="R79" s="55"/>
    </row>
    <row r="80" spans="14:18" x14ac:dyDescent="0.25">
      <c r="N80" s="55"/>
      <c r="O80" s="55"/>
      <c r="P80" s="55"/>
      <c r="Q80" s="55"/>
      <c r="R80" s="55"/>
    </row>
    <row r="81" spans="14:18" ht="26.25" customHeight="1" x14ac:dyDescent="0.25">
      <c r="N81" s="55"/>
      <c r="O81" s="55"/>
      <c r="P81" s="55"/>
      <c r="Q81" s="55"/>
      <c r="R81" s="55"/>
    </row>
    <row r="82" spans="14:18" ht="15" customHeight="1" x14ac:dyDescent="0.25">
      <c r="N82" s="55"/>
      <c r="O82" s="55"/>
      <c r="P82" s="55"/>
      <c r="Q82" s="55"/>
      <c r="R82" s="55"/>
    </row>
    <row r="83" spans="14:18" ht="15" customHeight="1" x14ac:dyDescent="0.25">
      <c r="N83" s="55"/>
      <c r="O83" s="55"/>
      <c r="P83" s="55"/>
      <c r="Q83" s="55"/>
      <c r="R83" s="55"/>
    </row>
    <row r="84" spans="14:18" x14ac:dyDescent="0.25">
      <c r="N84" s="55"/>
      <c r="O84" s="55"/>
      <c r="P84" s="55"/>
      <c r="Q84" s="55"/>
      <c r="R84" s="55"/>
    </row>
    <row r="85" spans="14:18" ht="15" customHeight="1" x14ac:dyDescent="0.25">
      <c r="N85" s="55"/>
      <c r="O85" s="55"/>
      <c r="P85" s="55"/>
      <c r="Q85" s="55"/>
      <c r="R85" s="55"/>
    </row>
    <row r="86" spans="14:18" ht="15" customHeight="1" x14ac:dyDescent="0.25">
      <c r="N86" s="55"/>
      <c r="O86" s="55"/>
      <c r="P86" s="55"/>
      <c r="Q86" s="55"/>
      <c r="R86" s="55"/>
    </row>
    <row r="87" spans="14:18" x14ac:dyDescent="0.25">
      <c r="N87" s="55"/>
      <c r="O87" s="55"/>
      <c r="P87" s="55"/>
      <c r="Q87" s="55"/>
      <c r="R87" s="55"/>
    </row>
    <row r="88" spans="14:18" x14ac:dyDescent="0.25">
      <c r="N88" s="55"/>
      <c r="O88" s="55"/>
      <c r="P88" s="55"/>
      <c r="Q88" s="55"/>
      <c r="R88" s="55"/>
    </row>
    <row r="89" spans="14:18" x14ac:dyDescent="0.25">
      <c r="N89" s="55"/>
      <c r="O89" s="55"/>
      <c r="P89" s="55"/>
      <c r="Q89" s="55"/>
      <c r="R89" s="55"/>
    </row>
    <row r="90" spans="14:18" x14ac:dyDescent="0.25">
      <c r="N90" s="55"/>
      <c r="O90" s="55"/>
      <c r="P90" s="55"/>
      <c r="Q90" s="55"/>
      <c r="R90" s="55"/>
    </row>
    <row r="91" spans="14:18" x14ac:dyDescent="0.25">
      <c r="N91" s="55"/>
      <c r="O91" s="55"/>
      <c r="P91" s="55"/>
      <c r="Q91" s="55"/>
      <c r="R91" s="55"/>
    </row>
    <row r="92" spans="14:18" x14ac:dyDescent="0.25">
      <c r="Q92" s="55"/>
      <c r="R92" s="55"/>
    </row>
    <row r="93" spans="14:18" x14ac:dyDescent="0.25">
      <c r="Q93" s="55"/>
      <c r="R93" s="55"/>
    </row>
    <row r="94" spans="14:18" x14ac:dyDescent="0.25">
      <c r="Q94" s="55"/>
      <c r="R94" s="55"/>
    </row>
    <row r="95" spans="14:18" x14ac:dyDescent="0.25">
      <c r="Q95" s="55"/>
      <c r="R95" s="55"/>
    </row>
    <row r="96" spans="14:18" ht="14.45" customHeight="1" x14ac:dyDescent="0.25">
      <c r="Q96" s="55"/>
      <c r="R96" s="55"/>
    </row>
    <row r="97" spans="17:18" ht="14.45" customHeight="1" x14ac:dyDescent="0.25">
      <c r="Q97" s="55"/>
      <c r="R97" s="55"/>
    </row>
    <row r="98" spans="17:18" x14ac:dyDescent="0.25">
      <c r="Q98" s="55"/>
      <c r="R98" s="55"/>
    </row>
    <row r="99" spans="17:18" x14ac:dyDescent="0.25">
      <c r="Q99" s="55"/>
      <c r="R99" s="55"/>
    </row>
    <row r="100" spans="17:18" ht="15" customHeight="1" x14ac:dyDescent="0.25">
      <c r="Q100" s="55"/>
      <c r="R100" s="55"/>
    </row>
    <row r="101" spans="17:18" ht="15" customHeight="1" x14ac:dyDescent="0.25">
      <c r="Q101" s="55"/>
      <c r="R101" s="55"/>
    </row>
    <row r="102" spans="17:18" ht="15" customHeight="1" x14ac:dyDescent="0.25">
      <c r="Q102" s="55"/>
      <c r="R102" s="55"/>
    </row>
    <row r="103" spans="17:18" ht="15" customHeight="1" x14ac:dyDescent="0.25">
      <c r="Q103" s="55"/>
      <c r="R103" s="55"/>
    </row>
    <row r="104" spans="17:18" ht="15" customHeight="1" x14ac:dyDescent="0.25">
      <c r="Q104" s="55"/>
      <c r="R104" s="55"/>
    </row>
    <row r="105" spans="17:18" ht="15" customHeight="1" x14ac:dyDescent="0.25">
      <c r="Q105" s="55"/>
      <c r="R105" s="55"/>
    </row>
    <row r="106" spans="17:18" ht="15" customHeight="1" x14ac:dyDescent="0.25">
      <c r="Q106" s="55"/>
      <c r="R106" s="55"/>
    </row>
    <row r="107" spans="17:18" ht="15" customHeight="1" x14ac:dyDescent="0.25"/>
    <row r="108" spans="17:18" ht="15" customHeight="1" x14ac:dyDescent="0.25"/>
    <row r="109" spans="17:18" ht="15" customHeight="1" x14ac:dyDescent="0.25">
      <c r="Q109" s="55"/>
      <c r="R109" s="55"/>
    </row>
    <row r="110" spans="17:18" ht="15" customHeight="1" x14ac:dyDescent="0.25">
      <c r="R110" s="55"/>
    </row>
    <row r="111" spans="17:18" ht="15" customHeight="1" x14ac:dyDescent="0.25">
      <c r="R111" s="55"/>
    </row>
    <row r="112" spans="17:18" ht="18.75" customHeight="1" x14ac:dyDescent="0.25">
      <c r="Q112" s="55"/>
      <c r="R112" s="55"/>
    </row>
    <row r="113" spans="14:18" ht="15" customHeight="1" x14ac:dyDescent="0.25">
      <c r="Q113" s="55"/>
      <c r="R113" s="55"/>
    </row>
    <row r="114" spans="14:18" ht="32.25" customHeight="1" x14ac:dyDescent="0.25">
      <c r="Q114" s="55"/>
      <c r="R114" s="55"/>
    </row>
    <row r="115" spans="14:18" ht="15" customHeight="1" x14ac:dyDescent="0.25">
      <c r="Q115" s="55"/>
      <c r="R115" s="55"/>
    </row>
    <row r="116" spans="14:18" ht="26.25" customHeight="1" x14ac:dyDescent="0.25">
      <c r="Q116" s="55"/>
      <c r="R116" s="55"/>
    </row>
    <row r="117" spans="14:18" ht="33.75" customHeight="1" x14ac:dyDescent="0.25">
      <c r="Q117" s="55"/>
      <c r="R117" s="55"/>
    </row>
    <row r="118" spans="14:18" ht="15" customHeight="1" x14ac:dyDescent="0.25">
      <c r="Q118" s="55"/>
      <c r="R118" s="55"/>
    </row>
    <row r="119" spans="14:18" ht="15" customHeight="1" x14ac:dyDescent="0.25">
      <c r="Q119" s="55"/>
      <c r="R119" s="55"/>
    </row>
    <row r="120" spans="14:18" ht="15" customHeight="1" x14ac:dyDescent="0.25">
      <c r="Q120" s="55"/>
      <c r="R120" s="55"/>
    </row>
    <row r="121" spans="14:18" ht="15" customHeight="1" x14ac:dyDescent="0.25">
      <c r="Q121" s="55"/>
      <c r="R121" s="55"/>
    </row>
    <row r="122" spans="14:18" ht="15" customHeight="1" x14ac:dyDescent="0.25">
      <c r="Q122" s="55"/>
      <c r="R122" s="55"/>
    </row>
    <row r="123" spans="14:18" x14ac:dyDescent="0.25">
      <c r="Q123" s="55"/>
      <c r="R123" s="55"/>
    </row>
    <row r="124" spans="14:18" x14ac:dyDescent="0.25">
      <c r="N124" s="55"/>
      <c r="O124" s="55"/>
      <c r="P124" s="55"/>
      <c r="Q124" s="55"/>
      <c r="R124" s="55"/>
    </row>
    <row r="125" spans="14:18" x14ac:dyDescent="0.25">
      <c r="R125" s="55"/>
    </row>
    <row r="126" spans="14:18" x14ac:dyDescent="0.25">
      <c r="R126" s="55"/>
    </row>
    <row r="127" spans="14:18" ht="14.45" customHeight="1" x14ac:dyDescent="0.25">
      <c r="R127" s="55"/>
    </row>
    <row r="128" spans="14:18" ht="14.45" customHeight="1" x14ac:dyDescent="0.25">
      <c r="R128" s="55"/>
    </row>
    <row r="129" spans="14:18" x14ac:dyDescent="0.25">
      <c r="R129" s="55"/>
    </row>
    <row r="130" spans="14:18" x14ac:dyDescent="0.25">
      <c r="R130" s="55"/>
    </row>
    <row r="131" spans="14:18" ht="14.45" customHeight="1" x14ac:dyDescent="0.25">
      <c r="R131" s="55"/>
    </row>
    <row r="132" spans="14:18" ht="14.45" customHeight="1" x14ac:dyDescent="0.25">
      <c r="R132" s="55"/>
    </row>
    <row r="133" spans="14:18" ht="14.45" customHeight="1" x14ac:dyDescent="0.25">
      <c r="R133" s="55"/>
    </row>
    <row r="134" spans="14:18" x14ac:dyDescent="0.25">
      <c r="R134" s="55"/>
    </row>
    <row r="135" spans="14:18" x14ac:dyDescent="0.25">
      <c r="R135" s="55"/>
    </row>
    <row r="136" spans="14:18" x14ac:dyDescent="0.25">
      <c r="R136" s="55"/>
    </row>
    <row r="137" spans="14:18" x14ac:dyDescent="0.25">
      <c r="R137" s="55"/>
    </row>
    <row r="138" spans="14:18" ht="14.45" customHeight="1" x14ac:dyDescent="0.25">
      <c r="R138" s="55"/>
    </row>
    <row r="139" spans="14:18" ht="14.45" customHeight="1" x14ac:dyDescent="0.25">
      <c r="R139" s="55"/>
    </row>
    <row r="140" spans="14:18" x14ac:dyDescent="0.25">
      <c r="R140" s="55"/>
    </row>
    <row r="141" spans="14:18" x14ac:dyDescent="0.25">
      <c r="N141" s="55"/>
      <c r="O141" s="55"/>
      <c r="P141" s="55"/>
      <c r="Q141" s="55"/>
      <c r="R141" s="55"/>
    </row>
    <row r="142" spans="14:18" x14ac:dyDescent="0.25">
      <c r="N142" s="55"/>
      <c r="O142" s="55"/>
      <c r="P142" s="55"/>
      <c r="Q142" s="55"/>
      <c r="R142" s="55"/>
    </row>
  </sheetData>
  <mergeCells count="13">
    <mergeCell ref="O27:O28"/>
    <mergeCell ref="W27:Y29"/>
    <mergeCell ref="R12:S13"/>
    <mergeCell ref="W21:Y23"/>
    <mergeCell ref="O16:O17"/>
    <mergeCell ref="W16:Y17"/>
    <mergeCell ref="W33:Y35"/>
    <mergeCell ref="AA33:AC35"/>
    <mergeCell ref="R6:AB7"/>
    <mergeCell ref="R9:U9"/>
    <mergeCell ref="Q12:Q13"/>
    <mergeCell ref="U12:U13"/>
    <mergeCell ref="V12:W13"/>
  </mergeCells>
  <pageMargins left="0.7" right="0.7" top="0.75" bottom="0.75" header="0.3" footer="0.3"/>
  <pageSetup scale="2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6F55-E9CC-42B4-81FF-4FC4C6AF02BC}">
  <sheetPr>
    <pageSetUpPr fitToPage="1"/>
  </sheetPr>
  <dimension ref="N6:AE151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0" width="8.85546875" style="1"/>
    <col min="21" max="21" width="5.85546875" style="1" customWidth="1"/>
    <col min="22" max="25" width="8.85546875" style="1"/>
    <col min="26" max="26" width="3.7109375" style="1" customWidth="1"/>
    <col min="27" max="27" width="8.85546875" style="1"/>
    <col min="28" max="28" width="6" style="1" customWidth="1"/>
    <col min="29" max="29" width="11.7109375" style="1" customWidth="1"/>
    <col min="30" max="30" width="16.7109375" style="1" bestFit="1" customWidth="1"/>
    <col min="31" max="16384" width="8.85546875" style="1"/>
  </cols>
  <sheetData>
    <row r="6" spans="17:29" x14ac:dyDescent="0.25">
      <c r="T6" s="107"/>
      <c r="U6" s="107"/>
      <c r="V6" s="107"/>
      <c r="W6" s="107"/>
      <c r="X6" s="107"/>
      <c r="Y6" s="107"/>
      <c r="Z6" s="107"/>
      <c r="AA6" s="107"/>
      <c r="AB6" s="107"/>
      <c r="AC6" s="107"/>
    </row>
    <row r="7" spans="17:29" x14ac:dyDescent="0.25">
      <c r="T7" s="107"/>
      <c r="U7" s="107"/>
      <c r="V7" s="107"/>
      <c r="W7" s="107"/>
      <c r="X7" s="107"/>
      <c r="Y7" s="107"/>
      <c r="Z7" s="107"/>
      <c r="AA7" s="107"/>
      <c r="AB7" s="107"/>
      <c r="AC7" s="107"/>
    </row>
    <row r="9" spans="17:29" x14ac:dyDescent="0.25">
      <c r="T9" s="108"/>
      <c r="U9" s="108"/>
      <c r="V9" s="108"/>
    </row>
    <row r="10" spans="17:29" x14ac:dyDescent="0.25">
      <c r="T10" s="108"/>
      <c r="U10" s="108"/>
      <c r="V10" s="108"/>
    </row>
    <row r="13" spans="17:29" ht="15" customHeight="1" x14ac:dyDescent="0.25">
      <c r="Q13" s="152" t="s">
        <v>46</v>
      </c>
      <c r="R13" s="166">
        <v>16</v>
      </c>
      <c r="T13" s="154" t="s">
        <v>47</v>
      </c>
      <c r="U13" s="155">
        <v>0.8</v>
      </c>
      <c r="V13" s="156"/>
    </row>
    <row r="14" spans="17:29" ht="15" customHeight="1" x14ac:dyDescent="0.25">
      <c r="Q14" s="153"/>
      <c r="R14" s="167"/>
      <c r="T14" s="153"/>
      <c r="U14" s="157"/>
      <c r="V14" s="158"/>
    </row>
    <row r="16" spans="17:29" ht="15" customHeight="1" x14ac:dyDescent="0.25"/>
    <row r="17" spans="15:31" ht="15" customHeight="1" x14ac:dyDescent="0.25">
      <c r="O17" s="159" t="s">
        <v>48</v>
      </c>
      <c r="P17" s="69"/>
      <c r="Q17" s="152" t="s">
        <v>53</v>
      </c>
      <c r="R17" s="168">
        <v>2</v>
      </c>
      <c r="V17" s="175">
        <f>SQRT(2)</f>
        <v>1.4142135623730951</v>
      </c>
      <c r="W17" s="176"/>
      <c r="AB17" s="154" t="s">
        <v>54</v>
      </c>
      <c r="AD17" s="179">
        <f>U13/V17</f>
        <v>0.56568542494923801</v>
      </c>
      <c r="AE17" s="180"/>
    </row>
    <row r="18" spans="15:31" ht="14.45" customHeight="1" x14ac:dyDescent="0.25">
      <c r="O18" s="159"/>
      <c r="Q18" s="153"/>
      <c r="R18" s="169"/>
      <c r="V18" s="177"/>
      <c r="W18" s="178"/>
      <c r="AB18" s="153"/>
      <c r="AD18" s="181"/>
      <c r="AE18" s="182"/>
    </row>
    <row r="21" spans="15:31" ht="39" x14ac:dyDescent="0.25">
      <c r="R21" s="71" t="s">
        <v>51</v>
      </c>
      <c r="S21" s="170">
        <f>(15.5-16)/AD17</f>
        <v>-0.88388347648318444</v>
      </c>
      <c r="T21" s="171"/>
      <c r="U21" s="172"/>
      <c r="W21" s="71" t="s">
        <v>52</v>
      </c>
      <c r="X21" s="173">
        <f>_xlfn.NORM.S.DIST(S21,1)</f>
        <v>0.18837955890579097</v>
      </c>
      <c r="Y21" s="174"/>
    </row>
    <row r="26" spans="15:31" ht="14.45" customHeight="1" x14ac:dyDescent="0.25">
      <c r="O26" s="159" t="s">
        <v>49</v>
      </c>
      <c r="Q26" s="152" t="s">
        <v>53</v>
      </c>
      <c r="R26" s="168">
        <v>4</v>
      </c>
      <c r="V26" s="183">
        <f>SQRT(4)</f>
        <v>2</v>
      </c>
      <c r="W26" s="184"/>
      <c r="AB26" s="154" t="s">
        <v>54</v>
      </c>
      <c r="AD26" s="179">
        <f>U13/V26</f>
        <v>0.4</v>
      </c>
      <c r="AE26" s="180"/>
    </row>
    <row r="27" spans="15:31" ht="14.45" customHeight="1" x14ac:dyDescent="0.25">
      <c r="O27" s="159"/>
      <c r="Q27" s="153"/>
      <c r="R27" s="169"/>
      <c r="V27" s="185"/>
      <c r="W27" s="186"/>
      <c r="AB27" s="153"/>
      <c r="AD27" s="181"/>
      <c r="AE27" s="182"/>
    </row>
    <row r="30" spans="15:31" ht="39" x14ac:dyDescent="0.25">
      <c r="Q30" s="69" t="s">
        <v>49</v>
      </c>
      <c r="R30" s="71" t="s">
        <v>51</v>
      </c>
      <c r="S30" s="170">
        <f>(15.5-16)/AD26</f>
        <v>-1.25</v>
      </c>
      <c r="T30" s="171"/>
      <c r="U30" s="172"/>
      <c r="W30" s="71" t="s">
        <v>52</v>
      </c>
      <c r="X30" s="173">
        <f>_xlfn.NORM.S.DIST(S30,1)</f>
        <v>0.10564977366685525</v>
      </c>
      <c r="Y30" s="174"/>
    </row>
    <row r="51" spans="14:20" ht="15" customHeight="1" x14ac:dyDescent="0.25"/>
    <row r="52" spans="14:20" ht="15" customHeight="1" x14ac:dyDescent="0.25"/>
    <row r="53" spans="14:20" ht="15" customHeight="1" x14ac:dyDescent="0.25"/>
    <row r="54" spans="14:20" ht="15" customHeight="1" x14ac:dyDescent="0.25"/>
    <row r="55" spans="14:20" x14ac:dyDescent="0.25">
      <c r="N55" s="55"/>
      <c r="O55" s="55"/>
      <c r="P55" s="55"/>
      <c r="Q55" s="55"/>
      <c r="R55" s="55"/>
      <c r="S55" s="55"/>
      <c r="T55" s="55"/>
    </row>
    <row r="56" spans="14:20" x14ac:dyDescent="0.25">
      <c r="N56" s="55"/>
      <c r="O56" s="55"/>
      <c r="P56" s="55"/>
      <c r="Q56" s="55"/>
      <c r="R56" s="55"/>
      <c r="S56" s="55"/>
      <c r="T56" s="55"/>
    </row>
    <row r="57" spans="14:20" x14ac:dyDescent="0.25">
      <c r="N57" s="55"/>
      <c r="O57" s="55"/>
      <c r="P57" s="55"/>
      <c r="Q57" s="55"/>
      <c r="R57" s="55"/>
      <c r="S57" s="55"/>
      <c r="T57" s="55"/>
    </row>
    <row r="58" spans="14:20" x14ac:dyDescent="0.25">
      <c r="N58" s="55"/>
      <c r="O58" s="55"/>
      <c r="P58" s="55"/>
      <c r="Q58" s="55"/>
      <c r="R58" s="55"/>
      <c r="S58" s="55"/>
      <c r="T58" s="55"/>
    </row>
    <row r="59" spans="14:20" x14ac:dyDescent="0.25">
      <c r="N59" s="55"/>
      <c r="O59" s="55"/>
      <c r="P59" s="55"/>
      <c r="Q59" s="55"/>
      <c r="R59" s="55"/>
      <c r="S59" s="55"/>
      <c r="T59" s="55"/>
    </row>
    <row r="60" spans="14:20" x14ac:dyDescent="0.25">
      <c r="N60" s="55"/>
      <c r="O60" s="55"/>
      <c r="P60" s="55"/>
      <c r="Q60" s="55"/>
      <c r="R60" s="55"/>
      <c r="S60" s="55"/>
      <c r="T60" s="55"/>
    </row>
    <row r="61" spans="14:20" x14ac:dyDescent="0.25">
      <c r="N61" s="55"/>
      <c r="O61" s="55"/>
      <c r="P61" s="55"/>
      <c r="Q61" s="55"/>
      <c r="R61" s="55"/>
      <c r="S61" s="55"/>
      <c r="T61" s="55"/>
    </row>
    <row r="62" spans="14:20" x14ac:dyDescent="0.25">
      <c r="N62" s="55"/>
      <c r="O62" s="55"/>
      <c r="P62" s="55"/>
      <c r="Q62" s="55"/>
      <c r="R62" s="55"/>
      <c r="S62" s="55"/>
      <c r="T62" s="55"/>
    </row>
    <row r="63" spans="14:20" x14ac:dyDescent="0.25">
      <c r="N63" s="55"/>
      <c r="O63" s="55"/>
      <c r="P63" s="55"/>
      <c r="Q63" s="55"/>
      <c r="R63" s="55"/>
      <c r="S63" s="55"/>
      <c r="T63" s="55"/>
    </row>
    <row r="64" spans="14:20" x14ac:dyDescent="0.25">
      <c r="N64" s="55"/>
      <c r="O64" s="55"/>
      <c r="P64" s="55"/>
      <c r="Q64" s="55"/>
      <c r="R64" s="55"/>
      <c r="S64" s="55"/>
      <c r="T64" s="55"/>
    </row>
    <row r="65" spans="14:20" x14ac:dyDescent="0.25">
      <c r="N65" s="55"/>
      <c r="O65" s="55"/>
      <c r="P65" s="55"/>
      <c r="Q65" s="55"/>
      <c r="R65" s="55"/>
      <c r="S65" s="55"/>
      <c r="T65" s="55"/>
    </row>
    <row r="66" spans="14:20" x14ac:dyDescent="0.25">
      <c r="N66" s="55"/>
      <c r="O66" s="55"/>
      <c r="P66" s="55"/>
      <c r="Q66" s="55"/>
      <c r="R66" s="55"/>
      <c r="S66" s="55"/>
      <c r="T66" s="55"/>
    </row>
    <row r="67" spans="14:20" x14ac:dyDescent="0.25">
      <c r="N67" s="55"/>
      <c r="O67" s="55"/>
      <c r="P67" s="55"/>
      <c r="Q67" s="55"/>
      <c r="R67" s="55"/>
      <c r="S67" s="55"/>
      <c r="T67" s="55"/>
    </row>
    <row r="68" spans="14:20" x14ac:dyDescent="0.25">
      <c r="N68" s="55"/>
      <c r="O68" s="55"/>
      <c r="P68" s="55"/>
      <c r="Q68" s="55"/>
      <c r="R68" s="55"/>
      <c r="S68" s="55"/>
      <c r="T68" s="55"/>
    </row>
    <row r="69" spans="14:20" x14ac:dyDescent="0.25">
      <c r="N69" s="55"/>
      <c r="O69" s="55"/>
      <c r="P69" s="55"/>
      <c r="Q69" s="55"/>
      <c r="R69" s="55"/>
      <c r="S69" s="55"/>
      <c r="T69" s="55"/>
    </row>
    <row r="70" spans="14:20" x14ac:dyDescent="0.25">
      <c r="N70" s="55"/>
      <c r="O70" s="55"/>
      <c r="P70" s="55"/>
      <c r="Q70" s="55"/>
      <c r="R70" s="55"/>
      <c r="S70" s="55"/>
      <c r="T70" s="55"/>
    </row>
    <row r="71" spans="14:20" x14ac:dyDescent="0.25">
      <c r="N71" s="55"/>
      <c r="O71" s="55"/>
      <c r="P71" s="55"/>
      <c r="Q71" s="55"/>
      <c r="R71" s="55"/>
      <c r="S71" s="55"/>
      <c r="T71" s="55"/>
    </row>
    <row r="72" spans="14:20" x14ac:dyDescent="0.25">
      <c r="N72" s="55"/>
      <c r="O72" s="55"/>
      <c r="P72" s="55"/>
      <c r="Q72" s="55"/>
      <c r="R72" s="55"/>
      <c r="S72" s="55"/>
      <c r="T72" s="55"/>
    </row>
    <row r="73" spans="14:20" x14ac:dyDescent="0.25">
      <c r="N73" s="55"/>
      <c r="O73" s="55"/>
      <c r="P73" s="55"/>
      <c r="Q73" s="55"/>
      <c r="R73" s="55"/>
      <c r="S73" s="55"/>
      <c r="T73" s="55"/>
    </row>
    <row r="74" spans="14:20" x14ac:dyDescent="0.25">
      <c r="N74" s="55"/>
      <c r="O74" s="55"/>
      <c r="P74" s="55"/>
      <c r="Q74" s="55"/>
      <c r="R74" s="55"/>
      <c r="S74" s="55"/>
      <c r="T74" s="55"/>
    </row>
    <row r="75" spans="14:20" x14ac:dyDescent="0.25">
      <c r="N75" s="55"/>
      <c r="O75" s="55"/>
      <c r="P75" s="55"/>
      <c r="Q75" s="55"/>
      <c r="R75" s="55"/>
      <c r="S75" s="55"/>
      <c r="T75" s="55"/>
    </row>
    <row r="76" spans="14:20" x14ac:dyDescent="0.25">
      <c r="N76" s="55"/>
      <c r="O76" s="55"/>
      <c r="P76" s="55"/>
      <c r="Q76" s="55"/>
      <c r="R76" s="55"/>
      <c r="S76" s="55"/>
      <c r="T76" s="55"/>
    </row>
    <row r="77" spans="14:20" x14ac:dyDescent="0.25">
      <c r="N77" s="55"/>
      <c r="O77" s="55"/>
      <c r="P77" s="55"/>
      <c r="Q77" s="55"/>
      <c r="R77" s="55"/>
      <c r="S77" s="55"/>
      <c r="T77" s="55"/>
    </row>
    <row r="78" spans="14:20" x14ac:dyDescent="0.25">
      <c r="N78" s="55"/>
      <c r="O78" s="55"/>
      <c r="P78" s="55"/>
      <c r="Q78" s="55"/>
      <c r="R78" s="55"/>
      <c r="S78" s="55"/>
      <c r="T78" s="55"/>
    </row>
    <row r="79" spans="14:20" x14ac:dyDescent="0.25">
      <c r="N79" s="55"/>
      <c r="O79" s="55"/>
      <c r="P79" s="55"/>
      <c r="Q79" s="55"/>
      <c r="R79" s="55"/>
      <c r="S79" s="55"/>
      <c r="T79" s="55"/>
    </row>
    <row r="80" spans="14:20" x14ac:dyDescent="0.25">
      <c r="N80" s="55"/>
      <c r="O80" s="55"/>
      <c r="P80" s="55"/>
      <c r="Q80" s="55"/>
      <c r="R80" s="55"/>
      <c r="S80" s="55"/>
      <c r="T80" s="55"/>
    </row>
    <row r="81" spans="14:20" x14ac:dyDescent="0.25">
      <c r="N81" s="55"/>
      <c r="O81" s="55"/>
      <c r="P81" s="55"/>
      <c r="Q81" s="55"/>
      <c r="R81" s="55"/>
      <c r="S81" s="55"/>
      <c r="T81" s="55"/>
    </row>
    <row r="82" spans="14:20" x14ac:dyDescent="0.25">
      <c r="N82" s="55"/>
      <c r="O82" s="55"/>
      <c r="P82" s="55"/>
      <c r="Q82" s="55"/>
      <c r="R82" s="55"/>
      <c r="S82" s="55"/>
      <c r="T82" s="55"/>
    </row>
    <row r="83" spans="14:20" x14ac:dyDescent="0.25">
      <c r="N83" s="55"/>
      <c r="O83" s="55"/>
      <c r="P83" s="55"/>
      <c r="Q83" s="55"/>
      <c r="R83" s="55"/>
      <c r="S83" s="55"/>
      <c r="T83" s="55"/>
    </row>
    <row r="84" spans="14:20" ht="18" customHeight="1" x14ac:dyDescent="0.25">
      <c r="N84" s="55"/>
      <c r="O84" s="55"/>
      <c r="P84" s="55"/>
      <c r="Q84" s="55"/>
      <c r="R84" s="55"/>
      <c r="S84" s="55"/>
      <c r="T84" s="55"/>
    </row>
    <row r="85" spans="14:20" ht="18" customHeight="1" x14ac:dyDescent="0.25">
      <c r="N85" s="55"/>
      <c r="O85" s="55"/>
      <c r="P85" s="55"/>
      <c r="Q85" s="55"/>
      <c r="R85" s="55"/>
      <c r="S85" s="55"/>
      <c r="T85" s="55"/>
    </row>
    <row r="86" spans="14:20" ht="18" customHeight="1" x14ac:dyDescent="0.25">
      <c r="N86" s="55"/>
      <c r="O86" s="55"/>
      <c r="P86" s="55"/>
      <c r="Q86" s="55"/>
      <c r="R86" s="55"/>
      <c r="S86" s="55"/>
      <c r="T86" s="55"/>
    </row>
    <row r="87" spans="14:20" ht="18" customHeight="1" x14ac:dyDescent="0.25">
      <c r="N87" s="55"/>
      <c r="O87" s="55"/>
      <c r="P87" s="55"/>
      <c r="Q87" s="55"/>
      <c r="R87" s="55"/>
      <c r="S87" s="55"/>
      <c r="T87" s="55"/>
    </row>
    <row r="88" spans="14:20" x14ac:dyDescent="0.25">
      <c r="N88" s="55"/>
      <c r="O88" s="55"/>
      <c r="P88" s="55"/>
      <c r="Q88" s="55"/>
      <c r="R88" s="55"/>
      <c r="S88" s="55"/>
      <c r="T88" s="55"/>
    </row>
    <row r="89" spans="14:20" x14ac:dyDescent="0.25">
      <c r="N89" s="55"/>
      <c r="O89" s="55"/>
      <c r="P89" s="55"/>
      <c r="Q89" s="55"/>
      <c r="R89" s="55"/>
      <c r="S89" s="55"/>
      <c r="T89" s="55"/>
    </row>
    <row r="90" spans="14:20" ht="26.25" customHeight="1" x14ac:dyDescent="0.25">
      <c r="N90" s="55"/>
      <c r="O90" s="55"/>
      <c r="P90" s="55"/>
      <c r="Q90" s="55"/>
      <c r="R90" s="55"/>
      <c r="S90" s="55"/>
      <c r="T90" s="55"/>
    </row>
    <row r="91" spans="14:20" ht="15" customHeight="1" x14ac:dyDescent="0.25">
      <c r="N91" s="55"/>
      <c r="O91" s="55"/>
      <c r="P91" s="55"/>
      <c r="Q91" s="55"/>
      <c r="R91" s="55"/>
      <c r="S91" s="55"/>
      <c r="T91" s="55"/>
    </row>
    <row r="92" spans="14:20" ht="15" customHeight="1" x14ac:dyDescent="0.25">
      <c r="N92" s="55"/>
      <c r="O92" s="55"/>
      <c r="P92" s="55"/>
      <c r="Q92" s="55"/>
      <c r="R92" s="55"/>
      <c r="S92" s="55"/>
      <c r="T92" s="55"/>
    </row>
    <row r="93" spans="14:20" x14ac:dyDescent="0.25">
      <c r="N93" s="55"/>
      <c r="O93" s="55"/>
      <c r="P93" s="55"/>
      <c r="Q93" s="55"/>
      <c r="R93" s="55"/>
      <c r="S93" s="55"/>
      <c r="T93" s="55"/>
    </row>
    <row r="94" spans="14:20" ht="15" customHeight="1" x14ac:dyDescent="0.25">
      <c r="N94" s="55"/>
      <c r="O94" s="55"/>
      <c r="P94" s="55"/>
      <c r="Q94" s="55"/>
      <c r="R94" s="55"/>
      <c r="S94" s="55"/>
      <c r="T94" s="55"/>
    </row>
    <row r="95" spans="14:20" ht="15" customHeight="1" x14ac:dyDescent="0.25">
      <c r="N95" s="55"/>
      <c r="O95" s="55"/>
      <c r="P95" s="55"/>
      <c r="Q95" s="55"/>
      <c r="R95" s="55"/>
      <c r="S95" s="55"/>
      <c r="T95" s="55"/>
    </row>
    <row r="96" spans="14:20" x14ac:dyDescent="0.25">
      <c r="N96" s="55"/>
      <c r="O96" s="55"/>
      <c r="P96" s="55"/>
      <c r="Q96" s="55"/>
      <c r="R96" s="55"/>
      <c r="S96" s="55"/>
      <c r="T96" s="55"/>
    </row>
    <row r="97" spans="14:20" x14ac:dyDescent="0.25">
      <c r="N97" s="55"/>
      <c r="O97" s="55"/>
      <c r="P97" s="55"/>
      <c r="Q97" s="55"/>
      <c r="R97" s="55"/>
      <c r="S97" s="55"/>
      <c r="T97" s="55"/>
    </row>
    <row r="98" spans="14:20" x14ac:dyDescent="0.25">
      <c r="N98" s="55"/>
      <c r="O98" s="55"/>
      <c r="P98" s="55"/>
      <c r="Q98" s="55"/>
      <c r="R98" s="55"/>
      <c r="S98" s="55"/>
      <c r="T98" s="55"/>
    </row>
    <row r="99" spans="14:20" x14ac:dyDescent="0.25">
      <c r="N99" s="55"/>
      <c r="O99" s="55"/>
      <c r="P99" s="55"/>
      <c r="Q99" s="55"/>
      <c r="R99" s="55"/>
      <c r="S99" s="55"/>
      <c r="T99" s="55"/>
    </row>
    <row r="100" spans="14:20" x14ac:dyDescent="0.25">
      <c r="N100" s="55"/>
      <c r="O100" s="55"/>
      <c r="P100" s="55"/>
      <c r="Q100" s="55"/>
      <c r="R100" s="55"/>
      <c r="S100" s="55"/>
      <c r="T100" s="55"/>
    </row>
    <row r="101" spans="14:20" x14ac:dyDescent="0.25">
      <c r="S101" s="55"/>
      <c r="T101" s="55"/>
    </row>
    <row r="102" spans="14:20" x14ac:dyDescent="0.25">
      <c r="S102" s="55"/>
      <c r="T102" s="55"/>
    </row>
    <row r="103" spans="14:20" x14ac:dyDescent="0.25">
      <c r="S103" s="55"/>
      <c r="T103" s="55"/>
    </row>
    <row r="104" spans="14:20" x14ac:dyDescent="0.25">
      <c r="S104" s="55"/>
      <c r="T104" s="55"/>
    </row>
    <row r="105" spans="14:20" ht="14.45" customHeight="1" x14ac:dyDescent="0.25">
      <c r="S105" s="55"/>
      <c r="T105" s="55"/>
    </row>
    <row r="106" spans="14:20" ht="14.45" customHeight="1" x14ac:dyDescent="0.25">
      <c r="S106" s="55"/>
      <c r="T106" s="55"/>
    </row>
    <row r="107" spans="14:20" x14ac:dyDescent="0.25">
      <c r="S107" s="55"/>
      <c r="T107" s="55"/>
    </row>
    <row r="108" spans="14:20" x14ac:dyDescent="0.25">
      <c r="S108" s="55"/>
      <c r="T108" s="55"/>
    </row>
    <row r="109" spans="14:20" ht="15" customHeight="1" x14ac:dyDescent="0.25">
      <c r="S109" s="55"/>
      <c r="T109" s="55"/>
    </row>
    <row r="110" spans="14:20" ht="15" customHeight="1" x14ac:dyDescent="0.25">
      <c r="S110" s="55"/>
      <c r="T110" s="55"/>
    </row>
    <row r="111" spans="14:20" ht="15" customHeight="1" x14ac:dyDescent="0.25">
      <c r="S111" s="55"/>
      <c r="T111" s="55"/>
    </row>
    <row r="112" spans="14:20" ht="15" customHeight="1" x14ac:dyDescent="0.25">
      <c r="S112" s="55"/>
      <c r="T112" s="55"/>
    </row>
    <row r="113" spans="19:20" ht="15" customHeight="1" x14ac:dyDescent="0.25">
      <c r="S113" s="55"/>
      <c r="T113" s="55"/>
    </row>
    <row r="114" spans="19:20" ht="15" customHeight="1" x14ac:dyDescent="0.25">
      <c r="S114" s="55"/>
      <c r="T114" s="55"/>
    </row>
    <row r="115" spans="19:20" ht="15" customHeight="1" x14ac:dyDescent="0.25">
      <c r="S115" s="55"/>
      <c r="T115" s="55"/>
    </row>
    <row r="116" spans="19:20" ht="15" customHeight="1" x14ac:dyDescent="0.25"/>
    <row r="117" spans="19:20" ht="15" customHeight="1" x14ac:dyDescent="0.25"/>
    <row r="118" spans="19:20" ht="15" customHeight="1" x14ac:dyDescent="0.25">
      <c r="S118" s="55"/>
      <c r="T118" s="55"/>
    </row>
    <row r="119" spans="19:20" ht="15" customHeight="1" x14ac:dyDescent="0.25">
      <c r="T119" s="55"/>
    </row>
    <row r="120" spans="19:20" ht="15" customHeight="1" x14ac:dyDescent="0.25">
      <c r="T120" s="55"/>
    </row>
    <row r="121" spans="19:20" ht="18.75" customHeight="1" x14ac:dyDescent="0.25">
      <c r="S121" s="55"/>
      <c r="T121" s="55"/>
    </row>
    <row r="122" spans="19:20" ht="15" customHeight="1" x14ac:dyDescent="0.25">
      <c r="S122" s="55"/>
      <c r="T122" s="55"/>
    </row>
    <row r="123" spans="19:20" ht="32.25" customHeight="1" x14ac:dyDescent="0.25">
      <c r="S123" s="55"/>
      <c r="T123" s="55"/>
    </row>
    <row r="124" spans="19:20" ht="15" customHeight="1" x14ac:dyDescent="0.25">
      <c r="S124" s="55"/>
      <c r="T124" s="55"/>
    </row>
    <row r="125" spans="19:20" ht="26.25" customHeight="1" x14ac:dyDescent="0.25">
      <c r="S125" s="55"/>
      <c r="T125" s="55"/>
    </row>
    <row r="126" spans="19:20" ht="33.75" customHeight="1" x14ac:dyDescent="0.25">
      <c r="S126" s="55"/>
      <c r="T126" s="55"/>
    </row>
    <row r="127" spans="19:20" ht="15" customHeight="1" x14ac:dyDescent="0.25">
      <c r="S127" s="55"/>
      <c r="T127" s="55"/>
    </row>
    <row r="128" spans="19:20" ht="15" customHeight="1" x14ac:dyDescent="0.25">
      <c r="S128" s="55"/>
      <c r="T128" s="55"/>
    </row>
    <row r="129" spans="14:20" ht="15" customHeight="1" x14ac:dyDescent="0.25">
      <c r="S129" s="55"/>
      <c r="T129" s="55"/>
    </row>
    <row r="130" spans="14:20" ht="15" customHeight="1" x14ac:dyDescent="0.25">
      <c r="S130" s="55"/>
      <c r="T130" s="55"/>
    </row>
    <row r="131" spans="14:20" ht="15" customHeight="1" x14ac:dyDescent="0.25">
      <c r="S131" s="55"/>
      <c r="T131" s="55"/>
    </row>
    <row r="132" spans="14:20" x14ac:dyDescent="0.25">
      <c r="S132" s="55"/>
      <c r="T132" s="55"/>
    </row>
    <row r="133" spans="14:20" x14ac:dyDescent="0.25">
      <c r="N133" s="55"/>
      <c r="O133" s="55"/>
      <c r="P133" s="55"/>
      <c r="Q133" s="55"/>
      <c r="R133" s="55"/>
      <c r="S133" s="55"/>
      <c r="T133" s="55"/>
    </row>
    <row r="134" spans="14:20" x14ac:dyDescent="0.25">
      <c r="T134" s="55"/>
    </row>
    <row r="135" spans="14:20" x14ac:dyDescent="0.25">
      <c r="T135" s="55"/>
    </row>
    <row r="136" spans="14:20" ht="14.45" customHeight="1" x14ac:dyDescent="0.25">
      <c r="T136" s="55"/>
    </row>
    <row r="137" spans="14:20" ht="14.45" customHeight="1" x14ac:dyDescent="0.25">
      <c r="T137" s="55"/>
    </row>
    <row r="138" spans="14:20" x14ac:dyDescent="0.25">
      <c r="T138" s="55"/>
    </row>
    <row r="139" spans="14:20" x14ac:dyDescent="0.25">
      <c r="T139" s="55"/>
    </row>
    <row r="140" spans="14:20" ht="14.45" customHeight="1" x14ac:dyDescent="0.25">
      <c r="T140" s="55"/>
    </row>
    <row r="141" spans="14:20" ht="14.45" customHeight="1" x14ac:dyDescent="0.25">
      <c r="T141" s="55"/>
    </row>
    <row r="142" spans="14:20" ht="14.45" customHeight="1" x14ac:dyDescent="0.25">
      <c r="T142" s="55"/>
    </row>
    <row r="143" spans="14:20" x14ac:dyDescent="0.25">
      <c r="T143" s="55"/>
    </row>
    <row r="144" spans="14:20" x14ac:dyDescent="0.25">
      <c r="T144" s="55"/>
    </row>
    <row r="145" spans="14:20" x14ac:dyDescent="0.25">
      <c r="T145" s="55"/>
    </row>
    <row r="146" spans="14:20" x14ac:dyDescent="0.25">
      <c r="T146" s="55"/>
    </row>
    <row r="147" spans="14:20" ht="14.45" customHeight="1" x14ac:dyDescent="0.25">
      <c r="T147" s="55"/>
    </row>
    <row r="148" spans="14:20" ht="14.45" customHeight="1" x14ac:dyDescent="0.25">
      <c r="T148" s="55"/>
    </row>
    <row r="149" spans="14:20" x14ac:dyDescent="0.25">
      <c r="T149" s="55"/>
    </row>
    <row r="150" spans="14:20" x14ac:dyDescent="0.25">
      <c r="N150" s="55"/>
      <c r="O150" s="55"/>
      <c r="P150" s="55"/>
      <c r="Q150" s="55"/>
      <c r="R150" s="55"/>
      <c r="S150" s="55"/>
      <c r="T150" s="55"/>
    </row>
    <row r="151" spans="14:20" x14ac:dyDescent="0.25">
      <c r="N151" s="55"/>
      <c r="O151" s="55"/>
      <c r="P151" s="55"/>
      <c r="Q151" s="55"/>
      <c r="R151" s="55"/>
      <c r="S151" s="55"/>
      <c r="T151" s="55"/>
    </row>
  </sheetData>
  <mergeCells count="22">
    <mergeCell ref="AD17:AE18"/>
    <mergeCell ref="AD26:AE27"/>
    <mergeCell ref="S21:U21"/>
    <mergeCell ref="X21:Y21"/>
    <mergeCell ref="O17:O18"/>
    <mergeCell ref="O26:O27"/>
    <mergeCell ref="Q26:Q27"/>
    <mergeCell ref="R26:R27"/>
    <mergeCell ref="V26:W27"/>
    <mergeCell ref="S30:U30"/>
    <mergeCell ref="X30:Y30"/>
    <mergeCell ref="V17:W18"/>
    <mergeCell ref="T6:AC7"/>
    <mergeCell ref="T9:V10"/>
    <mergeCell ref="AB26:AB27"/>
    <mergeCell ref="Q13:Q14"/>
    <mergeCell ref="T13:T14"/>
    <mergeCell ref="R13:R14"/>
    <mergeCell ref="AB17:AB18"/>
    <mergeCell ref="Q17:Q18"/>
    <mergeCell ref="R17:R18"/>
    <mergeCell ref="U13:V14"/>
  </mergeCells>
  <pageMargins left="0.7" right="0.7" top="0.75" bottom="0.75" header="0.3" footer="0.3"/>
  <pageSetup scale="2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A466-CC7C-4D66-B943-4AD0420F4DD4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1" width="8.85546875" style="1"/>
    <col min="22" max="22" width="17.7109375" style="1" bestFit="1" customWidth="1"/>
    <col min="23" max="16384" width="8.85546875" style="1"/>
  </cols>
  <sheetData>
    <row r="6" spans="17:29" x14ac:dyDescent="0.25">
      <c r="T6" s="107"/>
      <c r="U6" s="107"/>
      <c r="V6" s="107"/>
      <c r="W6" s="107"/>
      <c r="X6" s="107"/>
      <c r="Y6" s="107"/>
      <c r="Z6" s="107"/>
      <c r="AA6" s="107"/>
      <c r="AB6" s="107"/>
      <c r="AC6" s="107"/>
    </row>
    <row r="7" spans="17:29" x14ac:dyDescent="0.25">
      <c r="T7" s="107"/>
      <c r="U7" s="107"/>
      <c r="V7" s="107"/>
      <c r="W7" s="107"/>
      <c r="X7" s="107"/>
      <c r="Y7" s="107"/>
      <c r="Z7" s="107"/>
      <c r="AA7" s="107"/>
      <c r="AB7" s="107"/>
      <c r="AC7" s="107"/>
    </row>
    <row r="9" spans="17:29" x14ac:dyDescent="0.25">
      <c r="T9" s="108"/>
      <c r="U9" s="108"/>
      <c r="V9" s="108"/>
    </row>
    <row r="10" spans="17:29" x14ac:dyDescent="0.25">
      <c r="T10" s="108"/>
      <c r="U10" s="108"/>
      <c r="V10" s="108"/>
    </row>
    <row r="13" spans="17:29" ht="15" customHeight="1" x14ac:dyDescent="0.25"/>
    <row r="14" spans="17:29" ht="15" customHeight="1" x14ac:dyDescent="0.25"/>
    <row r="16" spans="17:29" ht="15" customHeight="1" x14ac:dyDescent="0.25">
      <c r="Q16" s="56"/>
      <c r="R16" s="59"/>
    </row>
    <row r="17" spans="14:22" ht="15" customHeight="1" x14ac:dyDescent="0.25">
      <c r="Q17" s="56"/>
      <c r="R17" s="59"/>
    </row>
    <row r="23" spans="14:22" ht="32.25" x14ac:dyDescent="0.4">
      <c r="N23" s="187"/>
      <c r="O23" s="152" t="s">
        <v>46</v>
      </c>
      <c r="P23" s="68">
        <v>16</v>
      </c>
      <c r="S23" s="192" t="s">
        <v>48</v>
      </c>
      <c r="T23" s="192"/>
      <c r="V23" s="90" t="s">
        <v>49</v>
      </c>
    </row>
    <row r="24" spans="14:22" ht="14.45" customHeight="1" x14ac:dyDescent="0.25">
      <c r="N24" s="187"/>
      <c r="O24" s="153"/>
    </row>
    <row r="26" spans="14:22" ht="10.15" customHeight="1" x14ac:dyDescent="0.25"/>
    <row r="27" spans="14:22" x14ac:dyDescent="0.25">
      <c r="O27" s="154" t="s">
        <v>47</v>
      </c>
      <c r="P27" s="195">
        <v>0.8</v>
      </c>
    </row>
    <row r="28" spans="14:22" x14ac:dyDescent="0.25">
      <c r="O28" s="153"/>
      <c r="P28" s="196"/>
    </row>
    <row r="31" spans="14:22" ht="33.75" x14ac:dyDescent="0.25">
      <c r="O31" s="154"/>
      <c r="S31" s="190">
        <v>16</v>
      </c>
      <c r="T31" s="191"/>
      <c r="V31" s="89">
        <v>16</v>
      </c>
    </row>
    <row r="32" spans="14:22" x14ac:dyDescent="0.25">
      <c r="O32" s="153"/>
    </row>
    <row r="35" spans="14:22" ht="33.75" x14ac:dyDescent="0.25">
      <c r="S35" s="193">
        <f>P27/S39</f>
        <v>0.56568542494923801</v>
      </c>
      <c r="T35" s="194"/>
      <c r="V35" s="88">
        <f>P27/V42</f>
        <v>0.4</v>
      </c>
    </row>
    <row r="39" spans="14:22" ht="33.75" x14ac:dyDescent="0.5">
      <c r="N39" s="67" t="s">
        <v>50</v>
      </c>
      <c r="O39" s="70">
        <v>2</v>
      </c>
      <c r="S39" s="188">
        <f>SQRT(2)</f>
        <v>1.4142135623730951</v>
      </c>
      <c r="T39" s="189"/>
    </row>
    <row r="42" spans="14:22" ht="33.75" x14ac:dyDescent="0.5">
      <c r="N42" s="67" t="s">
        <v>50</v>
      </c>
      <c r="O42" s="70">
        <v>4</v>
      </c>
      <c r="V42" s="91">
        <f>SQRT(4)</f>
        <v>2</v>
      </c>
    </row>
    <row r="45" spans="14:22" ht="15" customHeight="1" x14ac:dyDescent="0.25"/>
    <row r="46" spans="14:22" ht="15" customHeight="1" x14ac:dyDescent="0.25"/>
    <row r="47" spans="14:22" ht="15" customHeight="1" x14ac:dyDescent="0.25"/>
    <row r="48" spans="14:22" ht="15" customHeight="1" x14ac:dyDescent="0.25"/>
    <row r="49" spans="14:20" x14ac:dyDescent="0.25">
      <c r="N49" s="55"/>
      <c r="O49" s="55"/>
      <c r="P49" s="55"/>
      <c r="Q49" s="55"/>
      <c r="R49" s="55"/>
      <c r="S49" s="55"/>
      <c r="T49" s="55"/>
    </row>
    <row r="50" spans="14:20" x14ac:dyDescent="0.25">
      <c r="N50" s="55"/>
      <c r="O50" s="55"/>
      <c r="P50" s="55"/>
      <c r="Q50" s="55"/>
      <c r="R50" s="55"/>
      <c r="S50" s="55"/>
      <c r="T50" s="55"/>
    </row>
    <row r="51" spans="14:20" x14ac:dyDescent="0.25">
      <c r="N51" s="55"/>
      <c r="O51" s="55"/>
      <c r="P51" s="55"/>
      <c r="Q51" s="55"/>
      <c r="R51" s="55"/>
      <c r="S51" s="55"/>
      <c r="T51" s="55"/>
    </row>
    <row r="52" spans="14:20" x14ac:dyDescent="0.25">
      <c r="N52" s="55"/>
      <c r="O52" s="55"/>
      <c r="P52" s="55"/>
      <c r="Q52" s="55"/>
      <c r="R52" s="55"/>
      <c r="S52" s="55"/>
      <c r="T52" s="55"/>
    </row>
    <row r="53" spans="14:20" x14ac:dyDescent="0.25">
      <c r="N53" s="55"/>
      <c r="O53" s="55"/>
      <c r="P53" s="55"/>
      <c r="Q53" s="55"/>
      <c r="R53" s="55"/>
      <c r="S53" s="55"/>
      <c r="T53" s="55"/>
    </row>
    <row r="54" spans="14:20" x14ac:dyDescent="0.25">
      <c r="N54" s="55"/>
      <c r="O54" s="55"/>
      <c r="P54" s="55"/>
      <c r="Q54" s="55"/>
      <c r="R54" s="55"/>
      <c r="S54" s="55"/>
      <c r="T54" s="55"/>
    </row>
    <row r="55" spans="14:20" x14ac:dyDescent="0.25">
      <c r="N55" s="55"/>
      <c r="O55" s="55"/>
      <c r="P55" s="55"/>
      <c r="Q55" s="55"/>
      <c r="R55" s="55"/>
      <c r="S55" s="55"/>
      <c r="T55" s="55"/>
    </row>
    <row r="56" spans="14:20" x14ac:dyDescent="0.25">
      <c r="N56" s="55"/>
      <c r="O56" s="55"/>
      <c r="P56" s="55"/>
      <c r="Q56" s="55"/>
      <c r="R56" s="55"/>
      <c r="S56" s="55"/>
      <c r="T56" s="55"/>
    </row>
    <row r="57" spans="14:20" x14ac:dyDescent="0.25">
      <c r="N57" s="55"/>
      <c r="O57" s="55"/>
      <c r="P57" s="55"/>
      <c r="Q57" s="55"/>
      <c r="R57" s="55"/>
      <c r="S57" s="55"/>
      <c r="T57" s="55"/>
    </row>
    <row r="58" spans="14:20" x14ac:dyDescent="0.25">
      <c r="N58" s="55"/>
      <c r="O58" s="55"/>
      <c r="P58" s="55"/>
      <c r="Q58" s="55"/>
      <c r="R58" s="55"/>
      <c r="S58" s="55"/>
      <c r="T58" s="55"/>
    </row>
    <row r="59" spans="14:20" x14ac:dyDescent="0.25">
      <c r="N59" s="55"/>
      <c r="O59" s="55"/>
      <c r="P59" s="55"/>
      <c r="Q59" s="55"/>
      <c r="R59" s="55"/>
      <c r="S59" s="55"/>
      <c r="T59" s="55"/>
    </row>
    <row r="60" spans="14:20" x14ac:dyDescent="0.25">
      <c r="N60" s="55"/>
      <c r="O60" s="55"/>
      <c r="P60" s="55"/>
      <c r="Q60" s="55"/>
      <c r="R60" s="55"/>
      <c r="S60" s="55"/>
      <c r="T60" s="55"/>
    </row>
    <row r="61" spans="14:20" x14ac:dyDescent="0.25">
      <c r="N61" s="55"/>
      <c r="O61" s="55"/>
      <c r="P61" s="55"/>
      <c r="Q61" s="55"/>
      <c r="R61" s="55"/>
      <c r="S61" s="55"/>
      <c r="T61" s="55"/>
    </row>
    <row r="62" spans="14:20" x14ac:dyDescent="0.25">
      <c r="N62" s="55"/>
      <c r="O62" s="55"/>
      <c r="P62" s="55"/>
      <c r="Q62" s="55"/>
      <c r="R62" s="55"/>
      <c r="S62" s="55"/>
      <c r="T62" s="55"/>
    </row>
    <row r="63" spans="14:20" x14ac:dyDescent="0.25">
      <c r="N63" s="55"/>
      <c r="O63" s="55"/>
      <c r="P63" s="55"/>
      <c r="Q63" s="55"/>
      <c r="R63" s="55"/>
      <c r="S63" s="55"/>
      <c r="T63" s="55"/>
    </row>
    <row r="64" spans="14:20" x14ac:dyDescent="0.25">
      <c r="N64" s="55"/>
      <c r="O64" s="55"/>
      <c r="P64" s="55"/>
      <c r="Q64" s="55"/>
      <c r="R64" s="55"/>
      <c r="S64" s="55"/>
      <c r="T64" s="55"/>
    </row>
    <row r="65" spans="14:20" x14ac:dyDescent="0.25">
      <c r="N65" s="55"/>
      <c r="O65" s="55"/>
      <c r="P65" s="55"/>
      <c r="Q65" s="55"/>
      <c r="R65" s="55"/>
      <c r="S65" s="55"/>
      <c r="T65" s="55"/>
    </row>
    <row r="66" spans="14:20" x14ac:dyDescent="0.25">
      <c r="N66" s="55"/>
      <c r="O66" s="55"/>
      <c r="P66" s="55"/>
      <c r="Q66" s="55"/>
      <c r="R66" s="55"/>
      <c r="S66" s="55"/>
      <c r="T66" s="55"/>
    </row>
    <row r="67" spans="14:20" x14ac:dyDescent="0.25">
      <c r="N67" s="55"/>
      <c r="O67" s="55"/>
      <c r="P67" s="55"/>
      <c r="Q67" s="55"/>
      <c r="R67" s="55"/>
      <c r="S67" s="55"/>
      <c r="T67" s="55"/>
    </row>
    <row r="68" spans="14:20" x14ac:dyDescent="0.25">
      <c r="N68" s="55"/>
      <c r="O68" s="55"/>
      <c r="P68" s="55"/>
      <c r="Q68" s="55"/>
      <c r="R68" s="55"/>
      <c r="S68" s="55"/>
      <c r="T68" s="55"/>
    </row>
    <row r="69" spans="14:20" x14ac:dyDescent="0.25">
      <c r="N69" s="55"/>
      <c r="O69" s="55"/>
      <c r="P69" s="55"/>
      <c r="Q69" s="55"/>
      <c r="R69" s="55"/>
      <c r="S69" s="55"/>
      <c r="T69" s="55"/>
    </row>
    <row r="70" spans="14:20" x14ac:dyDescent="0.25">
      <c r="N70" s="55"/>
      <c r="O70" s="55"/>
      <c r="P70" s="55"/>
      <c r="Q70" s="55"/>
      <c r="R70" s="55"/>
      <c r="S70" s="55"/>
      <c r="T70" s="55"/>
    </row>
    <row r="71" spans="14:20" x14ac:dyDescent="0.25">
      <c r="N71" s="55"/>
      <c r="O71" s="55"/>
      <c r="P71" s="55"/>
      <c r="Q71" s="55"/>
      <c r="R71" s="55"/>
      <c r="S71" s="55"/>
      <c r="T71" s="55"/>
    </row>
    <row r="72" spans="14:20" x14ac:dyDescent="0.25">
      <c r="N72" s="55"/>
      <c r="O72" s="55"/>
      <c r="P72" s="55"/>
      <c r="Q72" s="55"/>
      <c r="R72" s="55"/>
      <c r="S72" s="55"/>
      <c r="T72" s="55"/>
    </row>
    <row r="73" spans="14:20" x14ac:dyDescent="0.25">
      <c r="N73" s="55"/>
      <c r="O73" s="55"/>
      <c r="P73" s="55"/>
      <c r="Q73" s="55"/>
      <c r="R73" s="55"/>
      <c r="S73" s="55"/>
      <c r="T73" s="55"/>
    </row>
    <row r="74" spans="14:20" x14ac:dyDescent="0.25">
      <c r="N74" s="55"/>
      <c r="O74" s="55"/>
      <c r="P74" s="55"/>
      <c r="Q74" s="55"/>
      <c r="R74" s="55"/>
      <c r="S74" s="55"/>
      <c r="T74" s="55"/>
    </row>
    <row r="75" spans="14:20" x14ac:dyDescent="0.25">
      <c r="N75" s="55"/>
      <c r="O75" s="55"/>
      <c r="P75" s="55"/>
      <c r="Q75" s="55"/>
      <c r="R75" s="55"/>
      <c r="S75" s="55"/>
      <c r="T75" s="55"/>
    </row>
    <row r="76" spans="14:20" x14ac:dyDescent="0.25">
      <c r="N76" s="55"/>
      <c r="O76" s="55"/>
      <c r="P76" s="55"/>
      <c r="Q76" s="55"/>
      <c r="R76" s="55"/>
      <c r="S76" s="55"/>
      <c r="T76" s="55"/>
    </row>
    <row r="77" spans="14:20" x14ac:dyDescent="0.25">
      <c r="N77" s="55"/>
      <c r="O77" s="55"/>
      <c r="P77" s="55"/>
      <c r="Q77" s="55"/>
      <c r="R77" s="55"/>
      <c r="S77" s="55"/>
      <c r="T77" s="55"/>
    </row>
    <row r="78" spans="14:20" ht="18" customHeight="1" x14ac:dyDescent="0.25">
      <c r="N78" s="55"/>
      <c r="O78" s="55"/>
      <c r="P78" s="55"/>
      <c r="Q78" s="55"/>
      <c r="R78" s="55"/>
      <c r="S78" s="55"/>
      <c r="T78" s="55"/>
    </row>
    <row r="79" spans="14:20" ht="18" customHeight="1" x14ac:dyDescent="0.25">
      <c r="N79" s="55"/>
      <c r="O79" s="55"/>
      <c r="P79" s="55"/>
      <c r="Q79" s="55"/>
      <c r="R79" s="55"/>
      <c r="S79" s="55"/>
      <c r="T79" s="55"/>
    </row>
    <row r="80" spans="14:20" ht="18" customHeight="1" x14ac:dyDescent="0.25">
      <c r="N80" s="55"/>
      <c r="O80" s="55"/>
      <c r="P80" s="55"/>
      <c r="Q80" s="55"/>
      <c r="R80" s="55"/>
      <c r="S80" s="55"/>
      <c r="T80" s="55"/>
    </row>
    <row r="81" spans="14:20" ht="18" customHeight="1" x14ac:dyDescent="0.25">
      <c r="N81" s="55"/>
      <c r="O81" s="55"/>
      <c r="P81" s="55"/>
      <c r="Q81" s="55"/>
      <c r="R81" s="55"/>
      <c r="S81" s="55"/>
      <c r="T81" s="55"/>
    </row>
    <row r="82" spans="14:20" x14ac:dyDescent="0.25">
      <c r="N82" s="55"/>
      <c r="O82" s="55"/>
      <c r="P82" s="55"/>
      <c r="Q82" s="55"/>
      <c r="R82" s="55"/>
      <c r="S82" s="55"/>
      <c r="T82" s="55"/>
    </row>
    <row r="83" spans="14:20" x14ac:dyDescent="0.25">
      <c r="N83" s="55"/>
      <c r="O83" s="55"/>
      <c r="P83" s="55"/>
      <c r="Q83" s="55"/>
      <c r="R83" s="55"/>
      <c r="S83" s="55"/>
      <c r="T83" s="55"/>
    </row>
    <row r="84" spans="14:20" ht="26.25" customHeight="1" x14ac:dyDescent="0.25">
      <c r="N84" s="55"/>
      <c r="O84" s="55"/>
      <c r="P84" s="55"/>
      <c r="Q84" s="55"/>
      <c r="R84" s="55"/>
      <c r="S84" s="55"/>
      <c r="T84" s="55"/>
    </row>
    <row r="85" spans="14:20" ht="15" customHeight="1" x14ac:dyDescent="0.25">
      <c r="N85" s="55"/>
      <c r="O85" s="55"/>
      <c r="P85" s="55"/>
      <c r="Q85" s="55"/>
      <c r="R85" s="55"/>
      <c r="S85" s="55"/>
      <c r="T85" s="55"/>
    </row>
    <row r="86" spans="14:20" ht="15" customHeight="1" x14ac:dyDescent="0.25">
      <c r="N86" s="55"/>
      <c r="O86" s="55"/>
      <c r="P86" s="55"/>
      <c r="Q86" s="55"/>
      <c r="R86" s="55"/>
      <c r="S86" s="55"/>
      <c r="T86" s="55"/>
    </row>
    <row r="87" spans="14:20" x14ac:dyDescent="0.25">
      <c r="N87" s="55"/>
      <c r="O87" s="55"/>
      <c r="P87" s="55"/>
      <c r="Q87" s="55"/>
      <c r="R87" s="55"/>
      <c r="S87" s="55"/>
      <c r="T87" s="55"/>
    </row>
    <row r="88" spans="14:20" ht="15" customHeight="1" x14ac:dyDescent="0.25">
      <c r="N88" s="55"/>
      <c r="O88" s="55"/>
      <c r="P88" s="55"/>
      <c r="Q88" s="55"/>
      <c r="R88" s="55"/>
      <c r="S88" s="55"/>
      <c r="T88" s="55"/>
    </row>
    <row r="89" spans="14:20" ht="15" customHeight="1" x14ac:dyDescent="0.25">
      <c r="N89" s="55"/>
      <c r="O89" s="55"/>
      <c r="P89" s="55"/>
      <c r="Q89" s="55"/>
      <c r="R89" s="55"/>
      <c r="S89" s="55"/>
      <c r="T89" s="55"/>
    </row>
    <row r="90" spans="14:20" x14ac:dyDescent="0.25">
      <c r="N90" s="55"/>
      <c r="O90" s="55"/>
      <c r="P90" s="55"/>
      <c r="Q90" s="55"/>
      <c r="R90" s="55"/>
      <c r="S90" s="55"/>
      <c r="T90" s="55"/>
    </row>
    <row r="91" spans="14:20" x14ac:dyDescent="0.25">
      <c r="N91" s="55"/>
      <c r="O91" s="55"/>
      <c r="P91" s="55"/>
      <c r="Q91" s="55"/>
      <c r="R91" s="55"/>
      <c r="S91" s="55"/>
      <c r="T91" s="55"/>
    </row>
    <row r="92" spans="14:20" x14ac:dyDescent="0.25">
      <c r="N92" s="55"/>
      <c r="O92" s="55"/>
      <c r="P92" s="55"/>
      <c r="Q92" s="55"/>
      <c r="R92" s="55"/>
      <c r="S92" s="55"/>
      <c r="T92" s="55"/>
    </row>
    <row r="93" spans="14:20" x14ac:dyDescent="0.25">
      <c r="N93" s="55"/>
      <c r="O93" s="55"/>
      <c r="P93" s="55"/>
      <c r="Q93" s="55"/>
      <c r="R93" s="55"/>
      <c r="S93" s="55"/>
      <c r="T93" s="55"/>
    </row>
    <row r="94" spans="14:20" x14ac:dyDescent="0.25">
      <c r="N94" s="55"/>
      <c r="O94" s="55"/>
      <c r="P94" s="55"/>
      <c r="Q94" s="55"/>
      <c r="R94" s="55"/>
      <c r="S94" s="55"/>
      <c r="T94" s="55"/>
    </row>
    <row r="95" spans="14:20" x14ac:dyDescent="0.25">
      <c r="S95" s="55"/>
      <c r="T95" s="55"/>
    </row>
    <row r="96" spans="14:20" x14ac:dyDescent="0.25">
      <c r="S96" s="55"/>
      <c r="T96" s="55"/>
    </row>
    <row r="97" spans="19:20" x14ac:dyDescent="0.25">
      <c r="S97" s="55"/>
      <c r="T97" s="55"/>
    </row>
    <row r="98" spans="19:20" x14ac:dyDescent="0.25">
      <c r="S98" s="55"/>
      <c r="T98" s="55"/>
    </row>
    <row r="99" spans="19:20" ht="14.45" customHeight="1" x14ac:dyDescent="0.25">
      <c r="S99" s="55"/>
      <c r="T99" s="55"/>
    </row>
    <row r="100" spans="19:20" ht="14.45" customHeight="1" x14ac:dyDescent="0.25">
      <c r="S100" s="55"/>
      <c r="T100" s="55"/>
    </row>
    <row r="101" spans="19:20" x14ac:dyDescent="0.25">
      <c r="S101" s="55"/>
      <c r="T101" s="55"/>
    </row>
    <row r="102" spans="19:20" x14ac:dyDescent="0.25">
      <c r="S102" s="55"/>
      <c r="T102" s="55"/>
    </row>
    <row r="103" spans="19:20" ht="15" customHeight="1" x14ac:dyDescent="0.25">
      <c r="S103" s="55"/>
      <c r="T103" s="55"/>
    </row>
    <row r="104" spans="19:20" ht="15" customHeight="1" x14ac:dyDescent="0.25">
      <c r="S104" s="55"/>
      <c r="T104" s="55"/>
    </row>
    <row r="105" spans="19:20" ht="15" customHeight="1" x14ac:dyDescent="0.25">
      <c r="S105" s="55"/>
      <c r="T105" s="55"/>
    </row>
    <row r="106" spans="19:20" ht="15" customHeight="1" x14ac:dyDescent="0.25">
      <c r="S106" s="55"/>
      <c r="T106" s="55"/>
    </row>
    <row r="107" spans="19:20" ht="15" customHeight="1" x14ac:dyDescent="0.25">
      <c r="S107" s="55"/>
      <c r="T107" s="55"/>
    </row>
    <row r="108" spans="19:20" ht="15" customHeight="1" x14ac:dyDescent="0.25">
      <c r="S108" s="55"/>
      <c r="T108" s="55"/>
    </row>
    <row r="109" spans="19:20" ht="15" customHeight="1" x14ac:dyDescent="0.25">
      <c r="S109" s="55"/>
      <c r="T109" s="55"/>
    </row>
    <row r="110" spans="19:20" ht="15" customHeight="1" x14ac:dyDescent="0.25"/>
    <row r="111" spans="19:20" ht="15" customHeight="1" x14ac:dyDescent="0.25"/>
    <row r="112" spans="19:20" ht="15" customHeight="1" x14ac:dyDescent="0.25">
      <c r="S112" s="55"/>
      <c r="T112" s="55"/>
    </row>
    <row r="113" spans="14:20" ht="15" customHeight="1" x14ac:dyDescent="0.25">
      <c r="T113" s="55"/>
    </row>
    <row r="114" spans="14:20" ht="15" customHeight="1" x14ac:dyDescent="0.25">
      <c r="T114" s="55"/>
    </row>
    <row r="115" spans="14:20" ht="18.75" customHeight="1" x14ac:dyDescent="0.25">
      <c r="S115" s="55"/>
      <c r="T115" s="55"/>
    </row>
    <row r="116" spans="14:20" ht="15" customHeight="1" x14ac:dyDescent="0.25">
      <c r="S116" s="55"/>
      <c r="T116" s="55"/>
    </row>
    <row r="117" spans="14:20" ht="32.25" customHeight="1" x14ac:dyDescent="0.25">
      <c r="S117" s="55"/>
      <c r="T117" s="55"/>
    </row>
    <row r="118" spans="14:20" ht="15" customHeight="1" x14ac:dyDescent="0.25">
      <c r="S118" s="55"/>
      <c r="T118" s="55"/>
    </row>
    <row r="119" spans="14:20" ht="26.25" customHeight="1" x14ac:dyDescent="0.25">
      <c r="S119" s="55"/>
      <c r="T119" s="55"/>
    </row>
    <row r="120" spans="14:20" ht="33.75" customHeight="1" x14ac:dyDescent="0.25">
      <c r="S120" s="55"/>
      <c r="T120" s="55"/>
    </row>
    <row r="121" spans="14:20" ht="15" customHeight="1" x14ac:dyDescent="0.25">
      <c r="S121" s="55"/>
      <c r="T121" s="55"/>
    </row>
    <row r="122" spans="14:20" ht="15" customHeight="1" x14ac:dyDescent="0.25">
      <c r="S122" s="55"/>
      <c r="T122" s="55"/>
    </row>
    <row r="123" spans="14:20" ht="15" customHeight="1" x14ac:dyDescent="0.25">
      <c r="S123" s="55"/>
      <c r="T123" s="55"/>
    </row>
    <row r="124" spans="14:20" ht="15" customHeight="1" x14ac:dyDescent="0.25">
      <c r="S124" s="55"/>
      <c r="T124" s="55"/>
    </row>
    <row r="125" spans="14:20" ht="15" customHeight="1" x14ac:dyDescent="0.25">
      <c r="S125" s="55"/>
      <c r="T125" s="55"/>
    </row>
    <row r="126" spans="14:20" x14ac:dyDescent="0.25">
      <c r="S126" s="55"/>
      <c r="T126" s="55"/>
    </row>
    <row r="127" spans="14:20" x14ac:dyDescent="0.25">
      <c r="N127" s="55"/>
      <c r="O127" s="55"/>
      <c r="P127" s="55"/>
      <c r="Q127" s="55"/>
      <c r="R127" s="55"/>
      <c r="S127" s="55"/>
      <c r="T127" s="55"/>
    </row>
    <row r="128" spans="14:20" x14ac:dyDescent="0.25">
      <c r="T128" s="55"/>
    </row>
    <row r="129" spans="14:20" x14ac:dyDescent="0.25">
      <c r="T129" s="55"/>
    </row>
    <row r="130" spans="14:20" ht="14.45" customHeight="1" x14ac:dyDescent="0.25">
      <c r="T130" s="55"/>
    </row>
    <row r="131" spans="14:20" ht="14.45" customHeight="1" x14ac:dyDescent="0.25">
      <c r="T131" s="55"/>
    </row>
    <row r="132" spans="14:20" x14ac:dyDescent="0.25">
      <c r="T132" s="55"/>
    </row>
    <row r="133" spans="14:20" x14ac:dyDescent="0.25">
      <c r="T133" s="55"/>
    </row>
    <row r="134" spans="14:20" ht="14.45" customHeight="1" x14ac:dyDescent="0.25">
      <c r="T134" s="55"/>
    </row>
    <row r="135" spans="14:20" ht="14.45" customHeight="1" x14ac:dyDescent="0.25">
      <c r="T135" s="55"/>
    </row>
    <row r="136" spans="14:20" ht="14.45" customHeight="1" x14ac:dyDescent="0.25">
      <c r="T136" s="55"/>
    </row>
    <row r="137" spans="14:20" x14ac:dyDescent="0.25">
      <c r="T137" s="55"/>
    </row>
    <row r="138" spans="14:20" x14ac:dyDescent="0.25">
      <c r="T138" s="55"/>
    </row>
    <row r="139" spans="14:20" x14ac:dyDescent="0.25">
      <c r="T139" s="55"/>
    </row>
    <row r="140" spans="14:20" x14ac:dyDescent="0.25">
      <c r="T140" s="55"/>
    </row>
    <row r="141" spans="14:20" ht="14.45" customHeight="1" x14ac:dyDescent="0.25">
      <c r="T141" s="55"/>
    </row>
    <row r="142" spans="14:20" ht="14.45" customHeight="1" x14ac:dyDescent="0.25">
      <c r="T142" s="55"/>
    </row>
    <row r="143" spans="14:20" x14ac:dyDescent="0.25">
      <c r="T143" s="55"/>
    </row>
    <row r="144" spans="14:20" x14ac:dyDescent="0.25">
      <c r="N144" s="55"/>
      <c r="O144" s="55"/>
      <c r="P144" s="55"/>
      <c r="Q144" s="55"/>
      <c r="R144" s="55"/>
      <c r="S144" s="55"/>
      <c r="T144" s="55"/>
    </row>
    <row r="145" spans="14:20" x14ac:dyDescent="0.25">
      <c r="N145" s="55"/>
      <c r="O145" s="55"/>
      <c r="P145" s="55"/>
      <c r="Q145" s="55"/>
      <c r="R145" s="55"/>
      <c r="S145" s="55"/>
      <c r="T145" s="55"/>
    </row>
  </sheetData>
  <mergeCells count="11">
    <mergeCell ref="T6:AC7"/>
    <mergeCell ref="T9:V10"/>
    <mergeCell ref="N23:N24"/>
    <mergeCell ref="O23:O24"/>
    <mergeCell ref="S39:T39"/>
    <mergeCell ref="S31:T31"/>
    <mergeCell ref="S23:T23"/>
    <mergeCell ref="S35:T35"/>
    <mergeCell ref="O27:O28"/>
    <mergeCell ref="P27:P28"/>
    <mergeCell ref="O31:O32"/>
  </mergeCells>
  <pageMargins left="0.7" right="0.7" top="0.75" bottom="0.75" header="0.3" footer="0.3"/>
  <pageSetup scale="2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38E4-8BF2-4E26-871D-E79FCB42252B}">
  <sheetPr>
    <pageSetUpPr fitToPage="1"/>
  </sheetPr>
  <dimension ref="N6:AB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3" spans="17:28" ht="15" customHeight="1" x14ac:dyDescent="0.25"/>
    <row r="14" spans="17:28" ht="15" customHeight="1" x14ac:dyDescent="0.25"/>
    <row r="16" spans="17:28" ht="15" customHeight="1" x14ac:dyDescent="0.25">
      <c r="Q16" s="56"/>
    </row>
    <row r="17" spans="17:17" ht="15" customHeight="1" x14ac:dyDescent="0.25">
      <c r="Q17" s="56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5"/>
      <c r="O49" s="55"/>
      <c r="P49" s="55"/>
      <c r="Q49" s="55"/>
      <c r="R49" s="55"/>
      <c r="S49" s="55"/>
    </row>
    <row r="50" spans="14:19" x14ac:dyDescent="0.25">
      <c r="N50" s="55"/>
      <c r="O50" s="55"/>
      <c r="P50" s="55"/>
      <c r="Q50" s="55"/>
      <c r="R50" s="55"/>
      <c r="S50" s="55"/>
    </row>
    <row r="51" spans="14:19" x14ac:dyDescent="0.25">
      <c r="N51" s="55"/>
      <c r="O51" s="55"/>
      <c r="P51" s="55"/>
      <c r="Q51" s="55"/>
      <c r="R51" s="55"/>
      <c r="S51" s="55"/>
    </row>
    <row r="52" spans="14:19" x14ac:dyDescent="0.25">
      <c r="N52" s="55"/>
      <c r="O52" s="55"/>
      <c r="P52" s="55"/>
      <c r="Q52" s="55"/>
      <c r="R52" s="55"/>
      <c r="S52" s="55"/>
    </row>
    <row r="53" spans="14:19" x14ac:dyDescent="0.25">
      <c r="N53" s="55"/>
      <c r="O53" s="55"/>
      <c r="P53" s="55"/>
      <c r="Q53" s="55"/>
      <c r="R53" s="55"/>
      <c r="S53" s="55"/>
    </row>
    <row r="54" spans="14:19" x14ac:dyDescent="0.25">
      <c r="N54" s="55"/>
      <c r="O54" s="55"/>
      <c r="P54" s="55"/>
      <c r="Q54" s="55"/>
      <c r="R54" s="55"/>
      <c r="S54" s="55"/>
    </row>
    <row r="55" spans="14:19" x14ac:dyDescent="0.25">
      <c r="N55" s="55"/>
      <c r="O55" s="55"/>
      <c r="P55" s="55"/>
      <c r="Q55" s="55"/>
      <c r="R55" s="55"/>
      <c r="S55" s="55"/>
    </row>
    <row r="56" spans="14:19" x14ac:dyDescent="0.25">
      <c r="N56" s="55"/>
      <c r="O56" s="55"/>
      <c r="P56" s="55"/>
      <c r="Q56" s="55"/>
      <c r="R56" s="55"/>
      <c r="S56" s="55"/>
    </row>
    <row r="57" spans="14:19" x14ac:dyDescent="0.25">
      <c r="N57" s="55"/>
      <c r="O57" s="55"/>
      <c r="P57" s="55"/>
      <c r="Q57" s="55"/>
      <c r="R57" s="55"/>
      <c r="S57" s="55"/>
    </row>
    <row r="58" spans="14:19" x14ac:dyDescent="0.25">
      <c r="N58" s="55"/>
      <c r="O58" s="55"/>
      <c r="P58" s="55"/>
      <c r="Q58" s="55"/>
      <c r="R58" s="55"/>
      <c r="S58" s="55"/>
    </row>
    <row r="59" spans="14:19" x14ac:dyDescent="0.25">
      <c r="N59" s="55"/>
      <c r="O59" s="55"/>
      <c r="P59" s="55"/>
      <c r="Q59" s="55"/>
      <c r="R59" s="55"/>
      <c r="S59" s="55"/>
    </row>
    <row r="60" spans="14:19" x14ac:dyDescent="0.25">
      <c r="N60" s="55"/>
      <c r="O60" s="55"/>
      <c r="P60" s="55"/>
      <c r="Q60" s="55"/>
      <c r="R60" s="55"/>
      <c r="S60" s="55"/>
    </row>
    <row r="61" spans="14:19" x14ac:dyDescent="0.25">
      <c r="N61" s="55"/>
      <c r="O61" s="55"/>
      <c r="P61" s="55"/>
      <c r="Q61" s="55"/>
      <c r="R61" s="55"/>
      <c r="S61" s="55"/>
    </row>
    <row r="62" spans="14:19" x14ac:dyDescent="0.25">
      <c r="N62" s="55"/>
      <c r="O62" s="55"/>
      <c r="P62" s="55"/>
      <c r="Q62" s="55"/>
      <c r="R62" s="55"/>
      <c r="S62" s="55"/>
    </row>
    <row r="63" spans="14:19" x14ac:dyDescent="0.25">
      <c r="N63" s="55"/>
      <c r="O63" s="55"/>
      <c r="P63" s="55"/>
      <c r="Q63" s="55"/>
      <c r="R63" s="55"/>
      <c r="S63" s="55"/>
    </row>
    <row r="64" spans="14:1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ht="18" customHeight="1" x14ac:dyDescent="0.25">
      <c r="N80" s="55"/>
      <c r="O80" s="55"/>
      <c r="P80" s="55"/>
      <c r="Q80" s="55"/>
      <c r="R80" s="55"/>
      <c r="S80" s="55"/>
    </row>
    <row r="81" spans="14:19" ht="18" customHeight="1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ht="26.25" customHeight="1" x14ac:dyDescent="0.25">
      <c r="N84" s="55"/>
      <c r="O84" s="55"/>
      <c r="P84" s="55"/>
      <c r="Q84" s="55"/>
      <c r="R84" s="55"/>
      <c r="S84" s="55"/>
    </row>
    <row r="85" spans="14:19" ht="15" customHeight="1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ht="15" customHeight="1" x14ac:dyDescent="0.25">
      <c r="N88" s="55"/>
      <c r="O88" s="55"/>
      <c r="P88" s="55"/>
      <c r="Q88" s="55"/>
      <c r="R88" s="55"/>
      <c r="S88" s="55"/>
    </row>
    <row r="89" spans="14:19" ht="15" customHeight="1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N93" s="55"/>
      <c r="O93" s="55"/>
      <c r="P93" s="55"/>
      <c r="Q93" s="55"/>
      <c r="R93" s="55"/>
      <c r="S93" s="55"/>
    </row>
    <row r="94" spans="14:19" x14ac:dyDescent="0.25">
      <c r="N94" s="55"/>
      <c r="O94" s="55"/>
      <c r="P94" s="55"/>
      <c r="Q94" s="55"/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x14ac:dyDescent="0.25">
      <c r="R97" s="55"/>
      <c r="S97" s="55"/>
    </row>
    <row r="98" spans="18:19" x14ac:dyDescent="0.25">
      <c r="R98" s="55"/>
      <c r="S98" s="55"/>
    </row>
    <row r="99" spans="18:19" ht="14.45" customHeight="1" x14ac:dyDescent="0.25">
      <c r="R99" s="55"/>
      <c r="S99" s="55"/>
    </row>
    <row r="100" spans="18:19" ht="14.45" customHeight="1" x14ac:dyDescent="0.25">
      <c r="R100" s="55"/>
      <c r="S100" s="55"/>
    </row>
    <row r="101" spans="18:19" x14ac:dyDescent="0.25">
      <c r="R101" s="55"/>
      <c r="S101" s="55"/>
    </row>
    <row r="102" spans="18:19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15" customHeight="1" x14ac:dyDescent="0.25">
      <c r="R109" s="55"/>
      <c r="S109" s="55"/>
    </row>
    <row r="110" spans="18:19" ht="15" customHeight="1" x14ac:dyDescent="0.25"/>
    <row r="111" spans="18:19" ht="15" customHeight="1" x14ac:dyDescent="0.25"/>
    <row r="112" spans="18:19" ht="15" customHeight="1" x14ac:dyDescent="0.25">
      <c r="R112" s="55"/>
      <c r="S112" s="55"/>
    </row>
    <row r="113" spans="14:19" ht="15" customHeight="1" x14ac:dyDescent="0.25">
      <c r="S113" s="55"/>
    </row>
    <row r="114" spans="14:19" ht="15" customHeight="1" x14ac:dyDescent="0.25">
      <c r="S114" s="55"/>
    </row>
    <row r="115" spans="14:19" ht="18.7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32.2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26.25" customHeight="1" x14ac:dyDescent="0.25">
      <c r="R119" s="55"/>
      <c r="S119" s="55"/>
    </row>
    <row r="120" spans="14:19" ht="33.7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ht="15" customHeight="1" x14ac:dyDescent="0.25">
      <c r="R124" s="55"/>
      <c r="S124" s="55"/>
    </row>
    <row r="125" spans="14:19" ht="15" customHeight="1" x14ac:dyDescent="0.25">
      <c r="R125" s="55"/>
      <c r="S125" s="55"/>
    </row>
    <row r="126" spans="14:19" x14ac:dyDescent="0.25">
      <c r="R126" s="55"/>
      <c r="S126" s="55"/>
    </row>
    <row r="127" spans="14:19" x14ac:dyDescent="0.25">
      <c r="N127" s="55"/>
      <c r="O127" s="55"/>
      <c r="P127" s="55"/>
      <c r="Q127" s="55"/>
      <c r="R127" s="55"/>
      <c r="S127" s="55"/>
    </row>
    <row r="128" spans="14:19" x14ac:dyDescent="0.25">
      <c r="S128" s="55"/>
    </row>
    <row r="129" spans="14:19" x14ac:dyDescent="0.25">
      <c r="S129" s="55"/>
    </row>
    <row r="130" spans="14:19" ht="14.45" customHeight="1" x14ac:dyDescent="0.25">
      <c r="S130" s="55"/>
    </row>
    <row r="131" spans="14:19" ht="14.45" customHeight="1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ht="14.45" customHeight="1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x14ac:dyDescent="0.25">
      <c r="S139" s="55"/>
    </row>
    <row r="140" spans="14:19" x14ac:dyDescent="0.25">
      <c r="S140" s="55"/>
    </row>
    <row r="141" spans="14:19" ht="14.45" customHeight="1" x14ac:dyDescent="0.25">
      <c r="S141" s="55"/>
    </row>
    <row r="142" spans="14:19" ht="14.45" customHeight="1" x14ac:dyDescent="0.25">
      <c r="S142" s="55"/>
    </row>
    <row r="143" spans="14:19" x14ac:dyDescent="0.25">
      <c r="S143" s="55"/>
    </row>
    <row r="144" spans="14:19" x14ac:dyDescent="0.25">
      <c r="N144" s="55"/>
      <c r="O144" s="55"/>
      <c r="P144" s="55"/>
      <c r="Q144" s="55"/>
      <c r="R144" s="55"/>
      <c r="S144" s="55"/>
    </row>
    <row r="145" spans="14:19" x14ac:dyDescent="0.25">
      <c r="N145" s="55"/>
      <c r="O145" s="55"/>
      <c r="P145" s="55"/>
      <c r="Q145" s="55"/>
      <c r="R145" s="55"/>
      <c r="S145" s="55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/>
  <sheetProtection algorithmName="SHA-512" hashValue="I8+ZVmA9jeKfG+5/CaZqnx9GvtimEJJVupdmtgpboxwaPQQ0Td33HBqVVO/PGNT+dNQrgzgdA6NCc/LH+W17Zg==" saltValue="NMSZCmcpYpMkHnCnh9pijQ==" spinCount="100000" sheet="1" objects="1" scenarios="1"/>
  <pageMargins left="0.7" right="0.7" top="0.75" bottom="0.75" header="0.3" footer="0.3"/>
  <pageSetup scale="3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F4D48-18F9-4976-9DCD-C9245EB308FC}">
  <sheetPr>
    <pageSetUpPr fitToPage="1"/>
  </sheetPr>
  <dimension ref="N6:AI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9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9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9:28" x14ac:dyDescent="0.25">
      <c r="S9" s="108"/>
      <c r="T9" s="108"/>
      <c r="U9" s="108"/>
    </row>
    <row r="10" spans="19:28" x14ac:dyDescent="0.25">
      <c r="S10" s="108"/>
      <c r="T10" s="108"/>
      <c r="U10" s="108"/>
    </row>
    <row r="13" spans="19:28" ht="15" customHeight="1" x14ac:dyDescent="0.25">
      <c r="T13" s="108"/>
      <c r="U13" s="108"/>
      <c r="V13" s="108"/>
    </row>
    <row r="14" spans="19:28" ht="15" customHeight="1" x14ac:dyDescent="0.25">
      <c r="T14" s="108"/>
      <c r="U14" s="108"/>
      <c r="V14" s="108"/>
    </row>
    <row r="16" spans="19:28" ht="15" customHeight="1" x14ac:dyDescent="0.25"/>
    <row r="17" spans="18:21" ht="15" customHeight="1" x14ac:dyDescent="0.25">
      <c r="R17" s="197" t="s">
        <v>46</v>
      </c>
      <c r="S17" s="197"/>
      <c r="T17" s="198">
        <v>1000</v>
      </c>
      <c r="U17" s="199"/>
    </row>
    <row r="18" spans="18:21" x14ac:dyDescent="0.25">
      <c r="R18" s="197"/>
      <c r="S18" s="197"/>
      <c r="T18" s="200"/>
      <c r="U18" s="201"/>
    </row>
    <row r="20" spans="18:21" ht="25.9" customHeight="1" x14ac:dyDescent="0.25">
      <c r="R20" s="59"/>
    </row>
    <row r="21" spans="18:21" ht="14.45" customHeight="1" x14ac:dyDescent="0.25">
      <c r="R21" s="197" t="s">
        <v>56</v>
      </c>
      <c r="S21" s="197"/>
      <c r="T21" s="198">
        <v>1022</v>
      </c>
      <c r="U21" s="199"/>
    </row>
    <row r="22" spans="18:21" ht="14.45" customHeight="1" x14ac:dyDescent="0.25">
      <c r="R22" s="197"/>
      <c r="S22" s="197"/>
      <c r="T22" s="200"/>
      <c r="U22" s="201"/>
    </row>
    <row r="23" spans="18:21" ht="14.45" customHeight="1" x14ac:dyDescent="0.25"/>
    <row r="25" spans="18:21" x14ac:dyDescent="0.25">
      <c r="R25" s="197" t="s">
        <v>58</v>
      </c>
      <c r="S25" s="197"/>
      <c r="T25" s="198">
        <v>80</v>
      </c>
      <c r="U25" s="199"/>
    </row>
    <row r="26" spans="18:21" x14ac:dyDescent="0.25">
      <c r="R26" s="197"/>
      <c r="S26" s="197"/>
      <c r="T26" s="200"/>
      <c r="U26" s="201"/>
    </row>
    <row r="29" spans="18:21" x14ac:dyDescent="0.25">
      <c r="R29" s="210" t="s">
        <v>59</v>
      </c>
      <c r="S29" s="197"/>
      <c r="T29" s="211">
        <v>0.05</v>
      </c>
      <c r="U29" s="212"/>
    </row>
    <row r="30" spans="18:21" x14ac:dyDescent="0.25">
      <c r="R30" s="197"/>
      <c r="S30" s="197"/>
      <c r="T30" s="213"/>
      <c r="U30" s="214"/>
    </row>
    <row r="31" spans="18:21" ht="33.75" x14ac:dyDescent="0.25">
      <c r="R31" s="74"/>
      <c r="S31" s="74"/>
    </row>
    <row r="32" spans="18:21" x14ac:dyDescent="0.25">
      <c r="R32" s="210" t="s">
        <v>63</v>
      </c>
      <c r="S32" s="197"/>
      <c r="T32" s="211">
        <f>1-T29</f>
        <v>0.95</v>
      </c>
      <c r="U32" s="212"/>
    </row>
    <row r="33" spans="17:35" x14ac:dyDescent="0.25">
      <c r="R33" s="197"/>
      <c r="S33" s="197"/>
      <c r="T33" s="213"/>
      <c r="U33" s="214"/>
    </row>
    <row r="37" spans="17:35" x14ac:dyDescent="0.25">
      <c r="R37" s="215" t="s">
        <v>53</v>
      </c>
      <c r="S37" s="215"/>
      <c r="T37" s="198">
        <v>64</v>
      </c>
      <c r="U37" s="216"/>
    </row>
    <row r="38" spans="17:35" x14ac:dyDescent="0.25">
      <c r="R38" s="215"/>
      <c r="S38" s="215"/>
      <c r="T38" s="217"/>
      <c r="U38" s="218"/>
    </row>
    <row r="39" spans="17:35" x14ac:dyDescent="0.25">
      <c r="V39" s="55"/>
      <c r="W39" s="55"/>
      <c r="X39" s="55"/>
      <c r="Y39" s="55"/>
      <c r="Z39" s="55"/>
      <c r="AA39" s="55"/>
      <c r="AB39" s="55"/>
      <c r="AC39" s="55"/>
      <c r="AD39" s="55"/>
    </row>
    <row r="40" spans="17:35" ht="14.45" customHeight="1" x14ac:dyDescent="0.25"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208" t="s">
        <v>67</v>
      </c>
      <c r="AF40" s="208"/>
      <c r="AG40" s="209"/>
      <c r="AH40" s="202">
        <f>_xlfn.NORM.S.INV(0.95)</f>
        <v>1.6448536269514715</v>
      </c>
      <c r="AI40" s="203"/>
    </row>
    <row r="41" spans="17:35" ht="14.45" customHeight="1" x14ac:dyDescent="0.25"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208"/>
      <c r="AF41" s="208"/>
      <c r="AG41" s="209"/>
      <c r="AH41" s="204"/>
      <c r="AI41" s="205"/>
    </row>
    <row r="42" spans="17:35" ht="14.45" customHeight="1" x14ac:dyDescent="0.25"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208"/>
      <c r="AF42" s="208"/>
      <c r="AG42" s="209"/>
      <c r="AH42" s="204"/>
      <c r="AI42" s="205"/>
    </row>
    <row r="43" spans="17:35" ht="14.45" customHeight="1" x14ac:dyDescent="0.25"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208"/>
      <c r="AF43" s="208"/>
      <c r="AG43" s="209"/>
      <c r="AH43" s="206"/>
      <c r="AI43" s="207"/>
    </row>
    <row r="44" spans="17:35" x14ac:dyDescent="0.25">
      <c r="S44" s="55"/>
      <c r="T44" s="55"/>
      <c r="U44" s="219" t="s">
        <v>56</v>
      </c>
      <c r="V44" s="229">
        <f>T21</f>
        <v>1022</v>
      </c>
      <c r="W44" s="230"/>
      <c r="AC44" s="55"/>
      <c r="AD44" s="55"/>
    </row>
    <row r="45" spans="17:35" ht="15" customHeight="1" x14ac:dyDescent="0.25">
      <c r="S45" s="55"/>
      <c r="T45" s="55"/>
      <c r="U45" s="220"/>
      <c r="V45" s="231"/>
      <c r="W45" s="232"/>
      <c r="AC45" s="55"/>
      <c r="AD45" s="55"/>
    </row>
    <row r="46" spans="17:35" ht="15" customHeight="1" x14ac:dyDescent="0.25">
      <c r="S46" s="55"/>
      <c r="T46" s="55"/>
      <c r="U46" s="55"/>
      <c r="V46" s="75"/>
      <c r="Y46" s="55"/>
      <c r="Z46" s="55"/>
    </row>
    <row r="47" spans="17:35" ht="15" customHeight="1" x14ac:dyDescent="0.25">
      <c r="Q47" s="55"/>
      <c r="R47" s="55"/>
      <c r="S47" s="55"/>
      <c r="T47" s="233" t="s">
        <v>60</v>
      </c>
      <c r="U47" s="219" t="s">
        <v>56</v>
      </c>
      <c r="V47" s="229">
        <f>T17</f>
        <v>1000</v>
      </c>
      <c r="W47" s="230"/>
      <c r="Y47" s="55"/>
      <c r="Z47" s="55"/>
    </row>
    <row r="48" spans="17:35" ht="15" customHeight="1" x14ac:dyDescent="0.25">
      <c r="Q48" s="55"/>
      <c r="R48" s="55"/>
      <c r="S48" s="55"/>
      <c r="T48" s="234"/>
      <c r="U48" s="220"/>
      <c r="V48" s="231"/>
      <c r="W48" s="232"/>
      <c r="AB48" s="55"/>
      <c r="AC48" s="55"/>
      <c r="AD48" s="55"/>
    </row>
    <row r="49" spans="14:30" ht="22.5" x14ac:dyDescent="0.25">
      <c r="N49" s="55"/>
      <c r="O49" s="55"/>
      <c r="P49" s="55"/>
      <c r="Q49" s="55"/>
      <c r="R49" s="55"/>
      <c r="S49" s="55"/>
      <c r="T49" s="55"/>
      <c r="U49" s="55"/>
      <c r="V49" s="76"/>
      <c r="AD49" s="55"/>
    </row>
    <row r="50" spans="14:30" x14ac:dyDescent="0.25">
      <c r="N50" s="55"/>
      <c r="O50" s="55"/>
      <c r="P50" s="55"/>
      <c r="Q50" s="55"/>
      <c r="R50" s="55"/>
      <c r="S50" s="55"/>
      <c r="T50" s="233" t="s">
        <v>47</v>
      </c>
      <c r="U50" s="219" t="s">
        <v>56</v>
      </c>
      <c r="V50" s="229">
        <f>T25</f>
        <v>80</v>
      </c>
      <c r="W50" s="230"/>
      <c r="Y50" s="55"/>
      <c r="AD50" s="55"/>
    </row>
    <row r="51" spans="14:30" x14ac:dyDescent="0.25">
      <c r="N51" s="55"/>
      <c r="O51" s="55"/>
      <c r="P51" s="55"/>
      <c r="Q51" s="55"/>
      <c r="R51" s="55"/>
      <c r="S51" s="55"/>
      <c r="T51" s="234"/>
      <c r="U51" s="220"/>
      <c r="V51" s="231"/>
      <c r="W51" s="232"/>
      <c r="Y51" s="55"/>
      <c r="Z51" s="55"/>
      <c r="AA51" s="55"/>
      <c r="AB51" s="55"/>
      <c r="AC51" s="55"/>
      <c r="AD51" s="55"/>
    </row>
    <row r="52" spans="14:30" ht="22.5" x14ac:dyDescent="0.25">
      <c r="N52" s="55"/>
      <c r="O52" s="55"/>
      <c r="P52" s="55"/>
      <c r="Q52" s="55"/>
      <c r="R52" s="55"/>
      <c r="S52" s="55"/>
      <c r="T52" s="55"/>
      <c r="U52" s="55"/>
      <c r="V52" s="76"/>
      <c r="Y52" s="55"/>
      <c r="Z52" s="55"/>
      <c r="AA52" s="55"/>
      <c r="AB52" s="55"/>
      <c r="AC52" s="55"/>
      <c r="AD52" s="55"/>
    </row>
    <row r="53" spans="14:30" ht="30.6" customHeight="1" x14ac:dyDescent="3.5">
      <c r="N53" s="55"/>
      <c r="O53" s="55"/>
      <c r="P53" s="55"/>
      <c r="Q53" s="55"/>
      <c r="R53" s="55"/>
      <c r="S53" s="55"/>
      <c r="T53" s="77" t="s">
        <v>61</v>
      </c>
      <c r="U53" s="78" t="s">
        <v>56</v>
      </c>
      <c r="V53" s="221">
        <v>64</v>
      </c>
      <c r="W53" s="222"/>
      <c r="Y53" s="55"/>
      <c r="Z53" s="79" t="s">
        <v>62</v>
      </c>
      <c r="AA53" s="55"/>
      <c r="AB53" s="55"/>
      <c r="AC53" s="55"/>
      <c r="AD53" s="55"/>
    </row>
    <row r="54" spans="14:30" x14ac:dyDescent="0.25"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</row>
    <row r="55" spans="14:30" x14ac:dyDescent="0.25">
      <c r="N55" s="55"/>
      <c r="O55" s="55"/>
      <c r="P55" s="55"/>
      <c r="Q55" s="55"/>
      <c r="R55" s="55"/>
      <c r="S55" s="55"/>
      <c r="X55" s="55"/>
      <c r="Y55" s="55"/>
      <c r="Z55" s="55"/>
      <c r="AA55" s="55"/>
      <c r="AB55" s="55"/>
      <c r="AC55" s="55"/>
      <c r="AD55" s="55"/>
    </row>
    <row r="56" spans="14:30" ht="29.25" x14ac:dyDescent="0.25">
      <c r="N56" s="55"/>
      <c r="O56" s="55"/>
      <c r="P56" s="55"/>
      <c r="Q56" s="55"/>
      <c r="R56" s="55"/>
      <c r="S56" s="55"/>
      <c r="T56" s="55"/>
      <c r="U56" s="78" t="s">
        <v>56</v>
      </c>
      <c r="V56" s="221">
        <f>SQRT(V53)</f>
        <v>8</v>
      </c>
      <c r="W56" s="222"/>
      <c r="X56" s="55"/>
      <c r="Y56" s="55"/>
      <c r="Z56" s="55"/>
      <c r="AA56" s="55"/>
      <c r="AB56" s="55"/>
      <c r="AC56" s="55"/>
      <c r="AD56" s="55"/>
    </row>
    <row r="57" spans="14:30" x14ac:dyDescent="0.25"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</row>
    <row r="58" spans="14:30" x14ac:dyDescent="0.25">
      <c r="N58" s="55"/>
      <c r="O58" s="55"/>
      <c r="P58" s="55"/>
      <c r="Q58" s="55"/>
      <c r="R58" s="55"/>
      <c r="S58" s="55"/>
      <c r="T58" s="223">
        <f>(V44-V47)/(V50/V56)</f>
        <v>2.2000000000000002</v>
      </c>
      <c r="U58" s="224"/>
      <c r="V58" s="224"/>
      <c r="W58" s="225"/>
      <c r="X58" s="55"/>
      <c r="Y58" s="55"/>
      <c r="Z58" s="55"/>
      <c r="AA58" s="55"/>
      <c r="AB58" s="55"/>
      <c r="AC58" s="55"/>
      <c r="AD58" s="55"/>
    </row>
    <row r="59" spans="14:30" x14ac:dyDescent="0.25">
      <c r="N59" s="55"/>
      <c r="O59" s="55"/>
      <c r="P59" s="55"/>
      <c r="Q59" s="55"/>
      <c r="R59" s="55"/>
      <c r="S59" s="55"/>
      <c r="T59" s="226"/>
      <c r="U59" s="227"/>
      <c r="V59" s="227"/>
      <c r="W59" s="228"/>
      <c r="X59" s="55"/>
      <c r="Y59" s="55"/>
      <c r="Z59" s="55"/>
      <c r="AA59" s="55"/>
      <c r="AB59" s="55"/>
      <c r="AC59" s="55"/>
      <c r="AD59" s="55"/>
    </row>
    <row r="60" spans="14:30" x14ac:dyDescent="0.2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14:30" x14ac:dyDescent="0.25"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</row>
    <row r="62" spans="14:30" x14ac:dyDescent="0.25">
      <c r="N62" s="55"/>
      <c r="O62" s="55"/>
      <c r="P62" s="55"/>
      <c r="Q62" s="55"/>
      <c r="R62" s="55"/>
      <c r="S62" s="55"/>
      <c r="T62" s="55"/>
    </row>
    <row r="63" spans="14:30" x14ac:dyDescent="0.25">
      <c r="N63" s="55"/>
      <c r="O63" s="55"/>
      <c r="P63" s="55"/>
      <c r="Q63" s="55"/>
      <c r="R63" s="55"/>
      <c r="S63" s="55"/>
      <c r="T63" s="55"/>
    </row>
    <row r="64" spans="14:30" x14ac:dyDescent="0.25">
      <c r="N64" s="55"/>
      <c r="O64" s="55"/>
      <c r="P64" s="55"/>
      <c r="Q64" s="55"/>
      <c r="R64" s="55"/>
      <c r="S64" s="55"/>
      <c r="T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ht="18" customHeight="1" x14ac:dyDescent="0.25">
      <c r="N80" s="55"/>
      <c r="O80" s="55"/>
      <c r="P80" s="55"/>
      <c r="Q80" s="55"/>
      <c r="R80" s="55"/>
      <c r="S80" s="55"/>
    </row>
    <row r="81" spans="14:19" ht="18" customHeight="1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ht="26.25" customHeight="1" x14ac:dyDescent="0.25">
      <c r="N84" s="55"/>
      <c r="O84" s="55"/>
      <c r="P84" s="55"/>
      <c r="Q84" s="55"/>
      <c r="R84" s="55"/>
      <c r="S84" s="55"/>
    </row>
    <row r="85" spans="14:19" ht="15" customHeight="1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ht="15" customHeight="1" x14ac:dyDescent="0.25">
      <c r="N88" s="55"/>
      <c r="O88" s="55"/>
      <c r="P88" s="55"/>
      <c r="Q88" s="55"/>
      <c r="R88" s="55"/>
      <c r="S88" s="55"/>
    </row>
    <row r="89" spans="14:19" ht="15" customHeight="1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N93" s="55"/>
      <c r="O93" s="55"/>
      <c r="P93" s="55"/>
      <c r="Q93" s="55"/>
      <c r="R93" s="55"/>
      <c r="S93" s="55"/>
    </row>
    <row r="94" spans="14:19" x14ac:dyDescent="0.25">
      <c r="N94" s="55"/>
      <c r="O94" s="55"/>
      <c r="P94" s="55"/>
      <c r="Q94" s="55"/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x14ac:dyDescent="0.25">
      <c r="R97" s="55"/>
      <c r="S97" s="55"/>
    </row>
    <row r="98" spans="18:19" x14ac:dyDescent="0.25">
      <c r="R98" s="55"/>
      <c r="S98" s="55"/>
    </row>
    <row r="99" spans="18:19" ht="14.45" customHeight="1" x14ac:dyDescent="0.25">
      <c r="R99" s="55"/>
      <c r="S99" s="55"/>
    </row>
    <row r="100" spans="18:19" ht="14.45" customHeight="1" x14ac:dyDescent="0.25">
      <c r="R100" s="55"/>
      <c r="S100" s="55"/>
    </row>
    <row r="101" spans="18:19" x14ac:dyDescent="0.25">
      <c r="R101" s="55"/>
      <c r="S101" s="55"/>
    </row>
    <row r="102" spans="18:19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15" customHeight="1" x14ac:dyDescent="0.25">
      <c r="R109" s="55"/>
      <c r="S109" s="55"/>
    </row>
    <row r="110" spans="18:19" ht="15" customHeight="1" x14ac:dyDescent="0.25"/>
    <row r="111" spans="18:19" ht="15" customHeight="1" x14ac:dyDescent="0.25"/>
    <row r="112" spans="18:19" ht="15" customHeight="1" x14ac:dyDescent="0.25">
      <c r="R112" s="55"/>
      <c r="S112" s="55"/>
    </row>
    <row r="113" spans="14:19" ht="15" customHeight="1" x14ac:dyDescent="0.25">
      <c r="S113" s="55"/>
    </row>
    <row r="114" spans="14:19" ht="15" customHeight="1" x14ac:dyDescent="0.25">
      <c r="S114" s="55"/>
    </row>
    <row r="115" spans="14:19" ht="18.7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32.2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26.25" customHeight="1" x14ac:dyDescent="0.25">
      <c r="R119" s="55"/>
      <c r="S119" s="55"/>
    </row>
    <row r="120" spans="14:19" ht="33.7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ht="15" customHeight="1" x14ac:dyDescent="0.25">
      <c r="R124" s="55"/>
      <c r="S124" s="55"/>
    </row>
    <row r="125" spans="14:19" ht="15" customHeight="1" x14ac:dyDescent="0.25">
      <c r="R125" s="55"/>
      <c r="S125" s="55"/>
    </row>
    <row r="126" spans="14:19" x14ac:dyDescent="0.25">
      <c r="R126" s="55"/>
      <c r="S126" s="55"/>
    </row>
    <row r="127" spans="14:19" x14ac:dyDescent="0.25">
      <c r="N127" s="55"/>
      <c r="O127" s="55"/>
      <c r="P127" s="55"/>
      <c r="Q127" s="55"/>
      <c r="R127" s="55"/>
      <c r="S127" s="55"/>
    </row>
    <row r="128" spans="14:19" x14ac:dyDescent="0.25">
      <c r="S128" s="55"/>
    </row>
    <row r="129" spans="14:19" x14ac:dyDescent="0.25">
      <c r="S129" s="55"/>
    </row>
    <row r="130" spans="14:19" ht="14.45" customHeight="1" x14ac:dyDescent="0.25">
      <c r="S130" s="55"/>
    </row>
    <row r="131" spans="14:19" ht="14.45" customHeight="1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ht="14.45" customHeight="1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x14ac:dyDescent="0.25">
      <c r="S139" s="55"/>
    </row>
    <row r="140" spans="14:19" x14ac:dyDescent="0.25">
      <c r="S140" s="55"/>
    </row>
    <row r="141" spans="14:19" ht="14.45" customHeight="1" x14ac:dyDescent="0.25">
      <c r="S141" s="55"/>
    </row>
    <row r="142" spans="14:19" ht="14.45" customHeight="1" x14ac:dyDescent="0.25">
      <c r="S142" s="55"/>
    </row>
    <row r="143" spans="14:19" x14ac:dyDescent="0.25">
      <c r="S143" s="55"/>
    </row>
    <row r="144" spans="14:19" x14ac:dyDescent="0.25">
      <c r="N144" s="55"/>
      <c r="O144" s="55"/>
      <c r="P144" s="55"/>
      <c r="Q144" s="55"/>
      <c r="R144" s="55"/>
      <c r="S144" s="55"/>
    </row>
    <row r="145" spans="14:19" x14ac:dyDescent="0.25">
      <c r="N145" s="55"/>
      <c r="O145" s="55"/>
      <c r="P145" s="55"/>
      <c r="Q145" s="55"/>
      <c r="R145" s="55"/>
      <c r="S145" s="55"/>
    </row>
  </sheetData>
  <mergeCells count="28">
    <mergeCell ref="U44:U45"/>
    <mergeCell ref="V53:W53"/>
    <mergeCell ref="V56:W56"/>
    <mergeCell ref="T58:W59"/>
    <mergeCell ref="R32:S33"/>
    <mergeCell ref="T32:U33"/>
    <mergeCell ref="V44:W45"/>
    <mergeCell ref="T47:T48"/>
    <mergeCell ref="U47:U48"/>
    <mergeCell ref="V47:W48"/>
    <mergeCell ref="T50:T51"/>
    <mergeCell ref="U50:U51"/>
    <mergeCell ref="V50:W51"/>
    <mergeCell ref="AH40:AI43"/>
    <mergeCell ref="R21:S22"/>
    <mergeCell ref="T21:U22"/>
    <mergeCell ref="R25:S26"/>
    <mergeCell ref="T25:U26"/>
    <mergeCell ref="AE40:AG43"/>
    <mergeCell ref="R29:S30"/>
    <mergeCell ref="T29:U30"/>
    <mergeCell ref="R37:S38"/>
    <mergeCell ref="T37:U38"/>
    <mergeCell ref="S6:AB7"/>
    <mergeCell ref="S9:U10"/>
    <mergeCell ref="T13:V14"/>
    <mergeCell ref="R17:S18"/>
    <mergeCell ref="T17:U18"/>
  </mergeCells>
  <pageMargins left="0.7" right="0.7" top="0.75" bottom="0.75" header="0.3" footer="0.3"/>
  <pageSetup scale="23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7232-A00D-40B3-958B-58A20BAD5D6F}">
  <sheetPr>
    <pageSetUpPr fitToPage="1"/>
  </sheetPr>
  <dimension ref="N6:AB143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3" spans="17:28" ht="15" customHeight="1" x14ac:dyDescent="0.25"/>
    <row r="14" spans="17:28" ht="15" customHeight="1" x14ac:dyDescent="0.25"/>
    <row r="16" spans="17:28" ht="15" customHeight="1" x14ac:dyDescent="0.25">
      <c r="Q16" s="56"/>
    </row>
    <row r="17" spans="16:24" ht="15" customHeight="1" x14ac:dyDescent="0.25">
      <c r="Q17" s="56"/>
    </row>
    <row r="24" spans="16:24" ht="25.5" x14ac:dyDescent="0.35">
      <c r="Q24" s="60" t="s">
        <v>40</v>
      </c>
      <c r="R24" s="241">
        <f>1-0.95</f>
        <v>5.0000000000000044E-2</v>
      </c>
      <c r="S24" s="242"/>
      <c r="T24" s="243" t="s">
        <v>41</v>
      </c>
      <c r="U24" s="243"/>
      <c r="V24" s="241">
        <f>(1-0.95)/2</f>
        <v>2.5000000000000022E-2</v>
      </c>
      <c r="W24" s="242"/>
    </row>
    <row r="27" spans="16:24" ht="27" x14ac:dyDescent="0.35">
      <c r="P27" s="61" t="s">
        <v>42</v>
      </c>
      <c r="Q27" s="62">
        <v>0.05</v>
      </c>
      <c r="R27" s="65" t="s">
        <v>43</v>
      </c>
      <c r="S27" s="239">
        <f>_xlfn.NORM.S.INV(0.025)</f>
        <v>-1.9599639845400538</v>
      </c>
      <c r="T27" s="240"/>
      <c r="W27" s="239">
        <f>S27^2</f>
        <v>3.8414588206941245</v>
      </c>
      <c r="X27" s="240"/>
    </row>
    <row r="29" spans="16:24" ht="25.5" x14ac:dyDescent="0.35">
      <c r="P29" s="60" t="s">
        <v>44</v>
      </c>
      <c r="Q29" s="66">
        <v>25</v>
      </c>
    </row>
    <row r="31" spans="16:24" ht="25.5" x14ac:dyDescent="0.35">
      <c r="P31" s="60" t="s">
        <v>45</v>
      </c>
      <c r="Q31" s="66">
        <v>100</v>
      </c>
      <c r="S31" s="60"/>
      <c r="T31" s="235">
        <f>100^2</f>
        <v>10000</v>
      </c>
      <c r="U31" s="236"/>
    </row>
    <row r="34" spans="14:21" ht="22.5" x14ac:dyDescent="0.25">
      <c r="Q34" s="237">
        <f>(W27*T31)/(25^2)</f>
        <v>61.463341131105999</v>
      </c>
      <c r="R34" s="238"/>
      <c r="T34" s="244">
        <f>ROUNDUP(Q34,0)</f>
        <v>62</v>
      </c>
      <c r="U34" s="244"/>
    </row>
    <row r="43" spans="14:21" ht="15" customHeight="1" x14ac:dyDescent="0.25"/>
    <row r="44" spans="14:21" ht="15" customHeight="1" x14ac:dyDescent="0.25"/>
    <row r="45" spans="14:21" ht="15" customHeight="1" x14ac:dyDescent="0.25"/>
    <row r="46" spans="14:21" ht="15" customHeight="1" x14ac:dyDescent="0.25"/>
    <row r="47" spans="14:21" x14ac:dyDescent="0.25">
      <c r="N47" s="55"/>
      <c r="O47" s="55"/>
      <c r="P47" s="55"/>
      <c r="Q47" s="55"/>
      <c r="R47" s="55"/>
      <c r="S47" s="55"/>
    </row>
    <row r="48" spans="14:21" x14ac:dyDescent="0.25">
      <c r="N48" s="55"/>
      <c r="O48" s="55"/>
      <c r="P48" s="55"/>
      <c r="Q48" s="55"/>
      <c r="R48" s="55"/>
      <c r="S48" s="55"/>
    </row>
    <row r="49" spans="14:19" x14ac:dyDescent="0.25">
      <c r="N49" s="55"/>
      <c r="O49" s="55"/>
      <c r="P49" s="55"/>
      <c r="Q49" s="55"/>
      <c r="R49" s="55"/>
      <c r="S49" s="55"/>
    </row>
    <row r="50" spans="14:19" x14ac:dyDescent="0.25">
      <c r="N50" s="55"/>
      <c r="O50" s="55"/>
      <c r="P50" s="55"/>
      <c r="Q50" s="55"/>
      <c r="R50" s="55"/>
      <c r="S50" s="55"/>
    </row>
    <row r="51" spans="14:19" x14ac:dyDescent="0.25">
      <c r="N51" s="55"/>
      <c r="O51" s="55"/>
      <c r="P51" s="55"/>
      <c r="Q51" s="55"/>
      <c r="R51" s="55"/>
      <c r="S51" s="55"/>
    </row>
    <row r="52" spans="14:19" x14ac:dyDescent="0.25">
      <c r="N52" s="55"/>
      <c r="O52" s="55"/>
      <c r="P52" s="55"/>
      <c r="Q52" s="55"/>
      <c r="R52" s="55"/>
      <c r="S52" s="55"/>
    </row>
    <row r="53" spans="14:19" x14ac:dyDescent="0.25">
      <c r="N53" s="55"/>
      <c r="O53" s="55"/>
      <c r="P53" s="55"/>
      <c r="Q53" s="55"/>
      <c r="R53" s="55"/>
      <c r="S53" s="55"/>
    </row>
    <row r="54" spans="14:19" x14ac:dyDescent="0.25">
      <c r="N54" s="55"/>
      <c r="O54" s="55"/>
      <c r="P54" s="55"/>
      <c r="Q54" s="55"/>
      <c r="R54" s="55"/>
      <c r="S54" s="55"/>
    </row>
    <row r="55" spans="14:19" x14ac:dyDescent="0.25">
      <c r="N55" s="55"/>
      <c r="O55" s="55"/>
      <c r="P55" s="55"/>
      <c r="Q55" s="55"/>
      <c r="R55" s="55"/>
      <c r="S55" s="55"/>
    </row>
    <row r="56" spans="14:19" x14ac:dyDescent="0.25">
      <c r="N56" s="55"/>
      <c r="O56" s="55"/>
      <c r="P56" s="55"/>
      <c r="Q56" s="55"/>
      <c r="R56" s="55"/>
      <c r="S56" s="55"/>
    </row>
    <row r="57" spans="14:19" x14ac:dyDescent="0.25">
      <c r="N57" s="55"/>
      <c r="O57" s="55"/>
      <c r="P57" s="55"/>
      <c r="Q57" s="55"/>
      <c r="R57" s="55"/>
      <c r="S57" s="55"/>
    </row>
    <row r="58" spans="14:19" x14ac:dyDescent="0.25">
      <c r="N58" s="55"/>
      <c r="O58" s="55"/>
      <c r="P58" s="55"/>
      <c r="Q58" s="55"/>
      <c r="R58" s="55"/>
      <c r="S58" s="55"/>
    </row>
    <row r="59" spans="14:19" x14ac:dyDescent="0.25">
      <c r="N59" s="55"/>
      <c r="O59" s="55"/>
      <c r="P59" s="55"/>
      <c r="Q59" s="55"/>
      <c r="R59" s="55"/>
      <c r="S59" s="55"/>
    </row>
    <row r="60" spans="14:19" x14ac:dyDescent="0.25">
      <c r="N60" s="55"/>
      <c r="O60" s="55"/>
      <c r="P60" s="55"/>
      <c r="Q60" s="55"/>
      <c r="R60" s="55"/>
      <c r="S60" s="55"/>
    </row>
    <row r="61" spans="14:19" x14ac:dyDescent="0.25">
      <c r="N61" s="55"/>
      <c r="O61" s="55"/>
      <c r="P61" s="55"/>
      <c r="Q61" s="55"/>
      <c r="R61" s="55"/>
      <c r="S61" s="55"/>
    </row>
    <row r="62" spans="14:19" x14ac:dyDescent="0.25">
      <c r="N62" s="55"/>
      <c r="O62" s="55"/>
      <c r="P62" s="55"/>
      <c r="Q62" s="55"/>
      <c r="R62" s="55"/>
      <c r="S62" s="55"/>
    </row>
    <row r="63" spans="14:19" x14ac:dyDescent="0.25">
      <c r="N63" s="55"/>
      <c r="O63" s="55"/>
      <c r="P63" s="55"/>
      <c r="Q63" s="55"/>
      <c r="R63" s="55"/>
      <c r="S63" s="55"/>
    </row>
    <row r="64" spans="14:1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ht="18" customHeight="1" x14ac:dyDescent="0.25">
      <c r="N76" s="55"/>
      <c r="O76" s="55"/>
      <c r="P76" s="55"/>
      <c r="Q76" s="55"/>
      <c r="R76" s="55"/>
      <c r="S76" s="55"/>
    </row>
    <row r="77" spans="14:19" ht="18" customHeight="1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x14ac:dyDescent="0.25">
      <c r="N80" s="55"/>
      <c r="O80" s="55"/>
      <c r="P80" s="55"/>
      <c r="Q80" s="55"/>
      <c r="R80" s="55"/>
      <c r="S80" s="55"/>
    </row>
    <row r="81" spans="14:19" x14ac:dyDescent="0.25">
      <c r="N81" s="55"/>
      <c r="O81" s="55"/>
      <c r="P81" s="55"/>
      <c r="Q81" s="55"/>
      <c r="R81" s="55"/>
      <c r="S81" s="55"/>
    </row>
    <row r="82" spans="14:19" ht="26.25" customHeight="1" x14ac:dyDescent="0.25">
      <c r="N82" s="55"/>
      <c r="O82" s="55"/>
      <c r="P82" s="55"/>
      <c r="Q82" s="55"/>
      <c r="R82" s="55"/>
      <c r="S82" s="55"/>
    </row>
    <row r="83" spans="14:19" ht="15" customHeight="1" x14ac:dyDescent="0.25">
      <c r="N83" s="55"/>
      <c r="O83" s="55"/>
      <c r="P83" s="55"/>
      <c r="Q83" s="55"/>
      <c r="R83" s="55"/>
      <c r="S83" s="55"/>
    </row>
    <row r="84" spans="14:19" ht="15" customHeight="1" x14ac:dyDescent="0.25">
      <c r="N84" s="55"/>
      <c r="O84" s="55"/>
      <c r="P84" s="55"/>
      <c r="Q84" s="55"/>
      <c r="R84" s="55"/>
      <c r="S84" s="55"/>
    </row>
    <row r="85" spans="14:19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ht="15" customHeight="1" x14ac:dyDescent="0.25">
      <c r="N87" s="55"/>
      <c r="O87" s="55"/>
      <c r="P87" s="55"/>
      <c r="Q87" s="55"/>
      <c r="R87" s="55"/>
      <c r="S87" s="55"/>
    </row>
    <row r="88" spans="14:19" x14ac:dyDescent="0.25">
      <c r="N88" s="55"/>
      <c r="O88" s="55"/>
      <c r="P88" s="55"/>
      <c r="Q88" s="55"/>
      <c r="R88" s="55"/>
      <c r="S88" s="55"/>
    </row>
    <row r="89" spans="14:19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R93" s="55"/>
      <c r="S93" s="55"/>
    </row>
    <row r="94" spans="14:19" x14ac:dyDescent="0.25"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ht="14.45" customHeight="1" x14ac:dyDescent="0.25">
      <c r="R97" s="55"/>
      <c r="S97" s="55"/>
    </row>
    <row r="98" spans="18:19" ht="14.45" customHeight="1" x14ac:dyDescent="0.25">
      <c r="R98" s="55"/>
      <c r="S98" s="55"/>
    </row>
    <row r="99" spans="18:19" x14ac:dyDescent="0.25">
      <c r="R99" s="55"/>
      <c r="S99" s="55"/>
    </row>
    <row r="100" spans="18:19" x14ac:dyDescent="0.25">
      <c r="R100" s="55"/>
      <c r="S100" s="55"/>
    </row>
    <row r="101" spans="18:19" ht="15" customHeight="1" x14ac:dyDescent="0.25">
      <c r="R101" s="55"/>
      <c r="S101" s="55"/>
    </row>
    <row r="102" spans="18:19" ht="15" customHeight="1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/>
    <row r="109" spans="18:19" ht="15" customHeight="1" x14ac:dyDescent="0.25"/>
    <row r="110" spans="18:19" ht="15" customHeight="1" x14ac:dyDescent="0.25">
      <c r="R110" s="55"/>
      <c r="S110" s="55"/>
    </row>
    <row r="111" spans="18:19" ht="15" customHeight="1" x14ac:dyDescent="0.25">
      <c r="S111" s="55"/>
    </row>
    <row r="112" spans="18:19" ht="15" customHeight="1" x14ac:dyDescent="0.25">
      <c r="S112" s="55"/>
    </row>
    <row r="113" spans="14:19" ht="18.75" customHeight="1" x14ac:dyDescent="0.25">
      <c r="R113" s="55"/>
      <c r="S113" s="55"/>
    </row>
    <row r="114" spans="14:19" ht="15" customHeight="1" x14ac:dyDescent="0.25">
      <c r="R114" s="55"/>
      <c r="S114" s="55"/>
    </row>
    <row r="115" spans="14:19" ht="32.2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26.25" customHeight="1" x14ac:dyDescent="0.25">
      <c r="R117" s="55"/>
      <c r="S117" s="55"/>
    </row>
    <row r="118" spans="14:19" ht="33.75" customHeight="1" x14ac:dyDescent="0.25">
      <c r="R118" s="55"/>
      <c r="S118" s="55"/>
    </row>
    <row r="119" spans="14:19" ht="15" customHeight="1" x14ac:dyDescent="0.25">
      <c r="R119" s="55"/>
      <c r="S119" s="55"/>
    </row>
    <row r="120" spans="14:19" ht="1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x14ac:dyDescent="0.25">
      <c r="R124" s="55"/>
      <c r="S124" s="55"/>
    </row>
    <row r="125" spans="14:19" x14ac:dyDescent="0.25">
      <c r="N125" s="55"/>
      <c r="O125" s="55"/>
      <c r="P125" s="55"/>
      <c r="Q125" s="55"/>
      <c r="R125" s="55"/>
      <c r="S125" s="55"/>
    </row>
    <row r="126" spans="14:19" x14ac:dyDescent="0.25">
      <c r="S126" s="55"/>
    </row>
    <row r="127" spans="14:19" x14ac:dyDescent="0.25">
      <c r="S127" s="55"/>
    </row>
    <row r="128" spans="14:19" ht="14.45" customHeight="1" x14ac:dyDescent="0.25">
      <c r="S128" s="55"/>
    </row>
    <row r="129" spans="14:19" ht="14.45" customHeight="1" x14ac:dyDescent="0.25">
      <c r="S129" s="55"/>
    </row>
    <row r="130" spans="14:19" x14ac:dyDescent="0.25">
      <c r="S130" s="55"/>
    </row>
    <row r="131" spans="14:19" x14ac:dyDescent="0.25">
      <c r="S131" s="55"/>
    </row>
    <row r="132" spans="14:19" ht="14.45" customHeight="1" x14ac:dyDescent="0.25">
      <c r="S132" s="55"/>
    </row>
    <row r="133" spans="14:19" ht="14.45" customHeight="1" x14ac:dyDescent="0.25">
      <c r="S133" s="55"/>
    </row>
    <row r="134" spans="14:19" ht="14.45" customHeight="1" x14ac:dyDescent="0.25">
      <c r="S134" s="55"/>
    </row>
    <row r="135" spans="14:19" x14ac:dyDescent="0.25">
      <c r="S135" s="55"/>
    </row>
    <row r="136" spans="14:19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ht="14.45" customHeight="1" x14ac:dyDescent="0.25">
      <c r="S139" s="55"/>
    </row>
    <row r="140" spans="14:19" ht="14.45" customHeight="1" x14ac:dyDescent="0.25">
      <c r="S140" s="55"/>
    </row>
    <row r="141" spans="14:19" x14ac:dyDescent="0.25">
      <c r="S141" s="55"/>
    </row>
    <row r="142" spans="14:19" x14ac:dyDescent="0.25">
      <c r="N142" s="55"/>
      <c r="O142" s="55"/>
      <c r="P142" s="55"/>
      <c r="Q142" s="55"/>
      <c r="R142" s="55"/>
      <c r="S142" s="55"/>
    </row>
    <row r="143" spans="14:19" x14ac:dyDescent="0.25">
      <c r="N143" s="55"/>
      <c r="O143" s="55"/>
      <c r="P143" s="55"/>
      <c r="Q143" s="55"/>
      <c r="R143" s="55"/>
      <c r="S143" s="55"/>
    </row>
  </sheetData>
  <mergeCells count="10">
    <mergeCell ref="T31:U31"/>
    <mergeCell ref="Q34:R34"/>
    <mergeCell ref="S6:AB7"/>
    <mergeCell ref="S9:U10"/>
    <mergeCell ref="S27:T27"/>
    <mergeCell ref="R24:S24"/>
    <mergeCell ref="V24:W24"/>
    <mergeCell ref="W27:X27"/>
    <mergeCell ref="T24:U24"/>
    <mergeCell ref="T34:U34"/>
  </mergeCells>
  <pageMargins left="0.7" right="0.7" top="0.75" bottom="0.75" header="0.3" footer="0.3"/>
  <pageSetup scale="23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3CE5-9488-4FD5-A63D-4426689E4A38}">
  <sheetPr>
    <pageSetUpPr fitToPage="1"/>
  </sheetPr>
  <dimension ref="N6:AC145"/>
  <sheetViews>
    <sheetView zoomScale="70" zoomScaleNormal="70" workbookViewId="0">
      <selection activeCell="AH26" sqref="AH26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9" style="1" customWidth="1"/>
    <col min="17" max="17" width="11" style="1" customWidth="1"/>
    <col min="18" max="18" width="8.85546875" style="1" customWidth="1"/>
    <col min="19" max="19" width="9.5703125" style="1" bestFit="1" customWidth="1"/>
    <col min="20" max="20" width="9.5703125" style="1" customWidth="1"/>
    <col min="21" max="21" width="8.85546875" style="1"/>
    <col min="22" max="22" width="14.42578125" style="1" customWidth="1"/>
    <col min="23" max="23" width="13.5703125" style="1" customWidth="1"/>
    <col min="24" max="16384" width="8.85546875" style="1"/>
  </cols>
  <sheetData>
    <row r="6" spans="17:29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</row>
    <row r="7" spans="17:29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</row>
    <row r="9" spans="17:29" x14ac:dyDescent="0.25">
      <c r="S9" s="108"/>
      <c r="T9" s="108"/>
      <c r="U9" s="108"/>
      <c r="V9" s="108"/>
    </row>
    <row r="10" spans="17:29" x14ac:dyDescent="0.25">
      <c r="S10" s="108"/>
      <c r="T10" s="108"/>
      <c r="U10" s="108"/>
      <c r="V10" s="108"/>
    </row>
    <row r="13" spans="17:29" ht="15" customHeight="1" x14ac:dyDescent="0.25"/>
    <row r="14" spans="17:29" ht="15" customHeight="1" x14ac:dyDescent="0.25"/>
    <row r="16" spans="17:29" ht="15" customHeight="1" x14ac:dyDescent="0.25">
      <c r="Q16" s="58"/>
    </row>
    <row r="17" spans="16:23" ht="15" customHeight="1" x14ac:dyDescent="0.25">
      <c r="Q17" s="58"/>
    </row>
    <row r="21" spans="16:23" ht="25.5" x14ac:dyDescent="0.35">
      <c r="Q21" s="60" t="s">
        <v>40</v>
      </c>
      <c r="R21" s="239">
        <f>1-0.9</f>
        <v>9.9999999999999978E-2</v>
      </c>
      <c r="S21" s="240"/>
      <c r="T21" s="243" t="s">
        <v>41</v>
      </c>
      <c r="U21" s="245"/>
      <c r="V21" s="92">
        <f>(1-0.9)/2</f>
        <v>4.9999999999999989E-2</v>
      </c>
    </row>
    <row r="23" spans="16:23" ht="28.9" customHeight="1" x14ac:dyDescent="0.25"/>
    <row r="26" spans="16:23" ht="27" x14ac:dyDescent="0.35">
      <c r="P26" s="61" t="s">
        <v>42</v>
      </c>
      <c r="Q26" s="62">
        <v>0.05</v>
      </c>
      <c r="R26" s="65" t="s">
        <v>43</v>
      </c>
      <c r="S26" s="239">
        <f>_xlfn.NORM.S.INV(0.05)</f>
        <v>-1.6448536269514726</v>
      </c>
      <c r="T26" s="240"/>
      <c r="W26" s="64">
        <f>S26^2</f>
        <v>2.7055434540954142</v>
      </c>
    </row>
    <row r="37" spans="17:21" ht="28.15" customHeight="1" x14ac:dyDescent="0.25">
      <c r="Q37" s="237">
        <f>(W26*0.5*0.5)/(0.05^2)</f>
        <v>270.55434540954138</v>
      </c>
      <c r="R37" s="238"/>
      <c r="S37" s="63"/>
      <c r="T37" s="246">
        <f>Q37</f>
        <v>270.55434540954138</v>
      </c>
      <c r="U37" s="247"/>
    </row>
    <row r="45" spans="17:21" ht="15" customHeight="1" x14ac:dyDescent="0.25"/>
    <row r="46" spans="17:21" ht="15" customHeight="1" x14ac:dyDescent="0.25"/>
    <row r="47" spans="17:21" ht="15" customHeight="1" x14ac:dyDescent="0.25"/>
    <row r="48" spans="17:21" ht="15" customHeight="1" x14ac:dyDescent="0.25"/>
    <row r="49" spans="14:20" x14ac:dyDescent="0.25">
      <c r="N49" s="55"/>
      <c r="O49" s="55"/>
      <c r="P49" s="55"/>
      <c r="Q49" s="55"/>
      <c r="R49" s="55"/>
      <c r="S49" s="55"/>
      <c r="T49" s="55"/>
    </row>
    <row r="50" spans="14:20" x14ac:dyDescent="0.25">
      <c r="N50" s="55"/>
      <c r="O50" s="55"/>
      <c r="P50" s="55"/>
      <c r="Q50" s="55"/>
      <c r="R50" s="55"/>
      <c r="S50" s="55"/>
      <c r="T50" s="55"/>
    </row>
    <row r="51" spans="14:20" x14ac:dyDescent="0.25">
      <c r="N51" s="55"/>
      <c r="O51" s="55"/>
      <c r="P51" s="55"/>
      <c r="Q51" s="55"/>
      <c r="R51" s="55"/>
      <c r="S51" s="55"/>
      <c r="T51" s="55"/>
    </row>
    <row r="52" spans="14:20" x14ac:dyDescent="0.25">
      <c r="N52" s="55"/>
      <c r="O52" s="55"/>
      <c r="P52" s="55"/>
      <c r="Q52" s="55"/>
      <c r="R52" s="55"/>
      <c r="S52" s="55"/>
      <c r="T52" s="55"/>
    </row>
    <row r="53" spans="14:20" x14ac:dyDescent="0.25">
      <c r="N53" s="55"/>
      <c r="O53" s="55"/>
      <c r="P53" s="55"/>
      <c r="Q53" s="55"/>
      <c r="R53" s="55"/>
      <c r="S53" s="55"/>
      <c r="T53" s="55"/>
    </row>
    <row r="54" spans="14:20" x14ac:dyDescent="0.25">
      <c r="N54" s="55"/>
      <c r="O54" s="55"/>
      <c r="P54" s="55"/>
      <c r="Q54" s="55"/>
      <c r="R54" s="55"/>
      <c r="S54" s="55"/>
      <c r="T54" s="55"/>
    </row>
    <row r="55" spans="14:20" x14ac:dyDescent="0.25">
      <c r="N55" s="55"/>
      <c r="O55" s="55"/>
      <c r="P55" s="55"/>
      <c r="Q55" s="55"/>
      <c r="R55" s="55"/>
      <c r="S55" s="55"/>
      <c r="T55" s="55"/>
    </row>
    <row r="56" spans="14:20" x14ac:dyDescent="0.25">
      <c r="N56" s="55"/>
      <c r="O56" s="55"/>
      <c r="P56" s="55"/>
      <c r="Q56" s="55"/>
      <c r="R56" s="55"/>
      <c r="S56" s="55"/>
      <c r="T56" s="55"/>
    </row>
    <row r="57" spans="14:20" x14ac:dyDescent="0.25">
      <c r="N57" s="55"/>
      <c r="O57" s="55"/>
      <c r="P57" s="55"/>
      <c r="Q57" s="55"/>
      <c r="R57" s="55"/>
      <c r="S57" s="55"/>
      <c r="T57" s="55"/>
    </row>
    <row r="58" spans="14:20" x14ac:dyDescent="0.25">
      <c r="N58" s="55"/>
      <c r="O58" s="55"/>
      <c r="P58" s="55"/>
      <c r="Q58" s="55"/>
      <c r="R58" s="55"/>
      <c r="S58" s="55"/>
      <c r="T58" s="55"/>
    </row>
    <row r="59" spans="14:20" x14ac:dyDescent="0.25">
      <c r="N59" s="55"/>
      <c r="O59" s="55"/>
      <c r="P59" s="55"/>
      <c r="Q59" s="55"/>
      <c r="R59" s="55"/>
      <c r="S59" s="55"/>
      <c r="T59" s="55"/>
    </row>
    <row r="60" spans="14:20" x14ac:dyDescent="0.25">
      <c r="N60" s="55"/>
      <c r="O60" s="55"/>
      <c r="P60" s="55"/>
      <c r="Q60" s="55"/>
      <c r="R60" s="55"/>
      <c r="S60" s="55"/>
      <c r="T60" s="55"/>
    </row>
    <row r="61" spans="14:20" x14ac:dyDescent="0.25">
      <c r="N61" s="55"/>
      <c r="O61" s="55"/>
      <c r="P61" s="55"/>
      <c r="Q61" s="55"/>
      <c r="R61" s="55"/>
      <c r="S61" s="55"/>
      <c r="T61" s="55"/>
    </row>
    <row r="62" spans="14:20" x14ac:dyDescent="0.25">
      <c r="N62" s="55"/>
      <c r="O62" s="55"/>
      <c r="P62" s="55"/>
      <c r="Q62" s="55"/>
      <c r="R62" s="55"/>
      <c r="S62" s="55"/>
      <c r="T62" s="55"/>
    </row>
    <row r="63" spans="14:20" x14ac:dyDescent="0.25">
      <c r="N63" s="55"/>
      <c r="O63" s="55"/>
      <c r="P63" s="55"/>
      <c r="Q63" s="55"/>
      <c r="R63" s="55"/>
      <c r="S63" s="55"/>
      <c r="T63" s="55"/>
    </row>
    <row r="64" spans="14:20" x14ac:dyDescent="0.25">
      <c r="N64" s="55"/>
      <c r="O64" s="55"/>
      <c r="P64" s="55"/>
      <c r="Q64" s="55"/>
      <c r="R64" s="55"/>
      <c r="S64" s="55"/>
      <c r="T64" s="55"/>
    </row>
    <row r="65" spans="14:20" x14ac:dyDescent="0.25">
      <c r="N65" s="55"/>
      <c r="O65" s="55"/>
      <c r="P65" s="55"/>
      <c r="Q65" s="55"/>
      <c r="R65" s="55"/>
      <c r="S65" s="55"/>
      <c r="T65" s="55"/>
    </row>
    <row r="66" spans="14:20" x14ac:dyDescent="0.25">
      <c r="N66" s="55"/>
      <c r="O66" s="55"/>
      <c r="P66" s="55"/>
      <c r="Q66" s="55"/>
      <c r="R66" s="55"/>
      <c r="S66" s="55"/>
      <c r="T66" s="55"/>
    </row>
    <row r="67" spans="14:20" x14ac:dyDescent="0.25">
      <c r="N67" s="55"/>
      <c r="O67" s="55"/>
      <c r="P67" s="55"/>
      <c r="Q67" s="55"/>
      <c r="R67" s="55"/>
      <c r="S67" s="55"/>
      <c r="T67" s="55"/>
    </row>
    <row r="68" spans="14:20" x14ac:dyDescent="0.25">
      <c r="N68" s="55"/>
      <c r="O68" s="55"/>
      <c r="P68" s="55"/>
      <c r="Q68" s="55"/>
      <c r="R68" s="55"/>
      <c r="S68" s="55"/>
      <c r="T68" s="55"/>
    </row>
    <row r="69" spans="14:20" x14ac:dyDescent="0.25">
      <c r="N69" s="55"/>
      <c r="O69" s="55"/>
      <c r="P69" s="55"/>
      <c r="Q69" s="55"/>
      <c r="R69" s="55"/>
      <c r="S69" s="55"/>
      <c r="T69" s="55"/>
    </row>
    <row r="70" spans="14:20" x14ac:dyDescent="0.25">
      <c r="N70" s="55"/>
      <c r="O70" s="55"/>
      <c r="P70" s="55"/>
      <c r="Q70" s="55"/>
      <c r="R70" s="55"/>
      <c r="S70" s="55"/>
      <c r="T70" s="55"/>
    </row>
    <row r="71" spans="14:20" x14ac:dyDescent="0.25">
      <c r="N71" s="55"/>
      <c r="O71" s="55"/>
      <c r="P71" s="55"/>
      <c r="Q71" s="55"/>
      <c r="R71" s="55"/>
      <c r="S71" s="55"/>
      <c r="T71" s="55"/>
    </row>
    <row r="72" spans="14:20" x14ac:dyDescent="0.25">
      <c r="N72" s="55"/>
      <c r="O72" s="55"/>
      <c r="P72" s="55"/>
      <c r="Q72" s="55"/>
      <c r="R72" s="55"/>
      <c r="S72" s="55"/>
      <c r="T72" s="55"/>
    </row>
    <row r="73" spans="14:20" x14ac:dyDescent="0.25">
      <c r="N73" s="55"/>
      <c r="O73" s="55"/>
      <c r="P73" s="55"/>
      <c r="Q73" s="55"/>
      <c r="R73" s="55"/>
      <c r="S73" s="55"/>
      <c r="T73" s="55"/>
    </row>
    <row r="74" spans="14:20" x14ac:dyDescent="0.25">
      <c r="N74" s="55"/>
      <c r="O74" s="55"/>
      <c r="P74" s="55"/>
      <c r="Q74" s="55"/>
      <c r="R74" s="55"/>
      <c r="S74" s="55"/>
      <c r="T74" s="55"/>
    </row>
    <row r="75" spans="14:20" x14ac:dyDescent="0.25">
      <c r="N75" s="55"/>
      <c r="O75" s="55"/>
      <c r="P75" s="55"/>
      <c r="Q75" s="55"/>
      <c r="R75" s="55"/>
      <c r="S75" s="55"/>
      <c r="T75" s="55"/>
    </row>
    <row r="76" spans="14:20" x14ac:dyDescent="0.25">
      <c r="N76" s="55"/>
      <c r="O76" s="55"/>
      <c r="P76" s="55"/>
      <c r="Q76" s="55"/>
      <c r="R76" s="55"/>
      <c r="S76" s="55"/>
      <c r="T76" s="55"/>
    </row>
    <row r="77" spans="14:20" x14ac:dyDescent="0.25">
      <c r="N77" s="55"/>
      <c r="O77" s="55"/>
      <c r="P77" s="55"/>
      <c r="Q77" s="55"/>
      <c r="R77" s="55"/>
      <c r="S77" s="55"/>
      <c r="T77" s="55"/>
    </row>
    <row r="78" spans="14:20" ht="18" customHeight="1" x14ac:dyDescent="0.25">
      <c r="N78" s="55"/>
      <c r="O78" s="55"/>
      <c r="P78" s="55"/>
      <c r="Q78" s="55"/>
      <c r="R78" s="55"/>
      <c r="S78" s="55"/>
      <c r="T78" s="55"/>
    </row>
    <row r="79" spans="14:20" ht="18" customHeight="1" x14ac:dyDescent="0.25">
      <c r="N79" s="55"/>
      <c r="O79" s="55"/>
      <c r="P79" s="55"/>
      <c r="Q79" s="55"/>
      <c r="R79" s="55"/>
      <c r="S79" s="55"/>
      <c r="T79" s="55"/>
    </row>
    <row r="80" spans="14:20" ht="18" customHeight="1" x14ac:dyDescent="0.25">
      <c r="N80" s="55"/>
      <c r="O80" s="55"/>
      <c r="P80" s="55"/>
      <c r="Q80" s="55"/>
      <c r="R80" s="55"/>
      <c r="S80" s="55"/>
      <c r="T80" s="55"/>
    </row>
    <row r="81" spans="14:20" ht="18" customHeight="1" x14ac:dyDescent="0.25">
      <c r="N81" s="55"/>
      <c r="O81" s="55"/>
      <c r="P81" s="55"/>
      <c r="Q81" s="55"/>
      <c r="R81" s="55"/>
      <c r="S81" s="55"/>
      <c r="T81" s="55"/>
    </row>
    <row r="82" spans="14:20" x14ac:dyDescent="0.25">
      <c r="N82" s="55"/>
      <c r="O82" s="55"/>
      <c r="P82" s="55"/>
      <c r="Q82" s="55"/>
      <c r="R82" s="55"/>
      <c r="S82" s="55"/>
      <c r="T82" s="55"/>
    </row>
    <row r="83" spans="14:20" x14ac:dyDescent="0.25">
      <c r="N83" s="55"/>
      <c r="O83" s="55"/>
      <c r="P83" s="55"/>
      <c r="Q83" s="55"/>
      <c r="R83" s="55"/>
      <c r="S83" s="55"/>
      <c r="T83" s="55"/>
    </row>
    <row r="84" spans="14:20" ht="26.25" customHeight="1" x14ac:dyDescent="0.25">
      <c r="N84" s="55"/>
      <c r="O84" s="55"/>
      <c r="P84" s="55"/>
      <c r="Q84" s="55"/>
      <c r="R84" s="55"/>
      <c r="S84" s="55"/>
      <c r="T84" s="55"/>
    </row>
    <row r="85" spans="14:20" ht="15" customHeight="1" x14ac:dyDescent="0.25">
      <c r="N85" s="55"/>
      <c r="O85" s="55"/>
      <c r="P85" s="55"/>
      <c r="Q85" s="55"/>
      <c r="R85" s="55"/>
      <c r="S85" s="55"/>
      <c r="T85" s="55"/>
    </row>
    <row r="86" spans="14:20" ht="15" customHeight="1" x14ac:dyDescent="0.25">
      <c r="N86" s="55"/>
      <c r="O86" s="55"/>
      <c r="P86" s="55"/>
      <c r="Q86" s="55"/>
      <c r="R86" s="55"/>
      <c r="S86" s="55"/>
      <c r="T86" s="55"/>
    </row>
    <row r="87" spans="14:20" x14ac:dyDescent="0.25">
      <c r="N87" s="55"/>
      <c r="O87" s="55"/>
      <c r="P87" s="55"/>
      <c r="Q87" s="55"/>
      <c r="R87" s="55"/>
      <c r="S87" s="55"/>
      <c r="T87" s="55"/>
    </row>
    <row r="88" spans="14:20" ht="15" customHeight="1" x14ac:dyDescent="0.25">
      <c r="N88" s="55"/>
      <c r="O88" s="55"/>
      <c r="P88" s="55"/>
      <c r="Q88" s="55"/>
      <c r="R88" s="55"/>
      <c r="S88" s="55"/>
      <c r="T88" s="55"/>
    </row>
    <row r="89" spans="14:20" ht="15" customHeight="1" x14ac:dyDescent="0.25">
      <c r="N89" s="55"/>
      <c r="O89" s="55"/>
      <c r="P89" s="55"/>
      <c r="Q89" s="55"/>
      <c r="R89" s="55"/>
      <c r="S89" s="55"/>
      <c r="T89" s="55"/>
    </row>
    <row r="90" spans="14:20" x14ac:dyDescent="0.25">
      <c r="N90" s="55"/>
      <c r="O90" s="55"/>
      <c r="P90" s="55"/>
      <c r="Q90" s="55"/>
      <c r="R90" s="55"/>
      <c r="S90" s="55"/>
      <c r="T90" s="55"/>
    </row>
    <row r="91" spans="14:20" x14ac:dyDescent="0.25">
      <c r="N91" s="55"/>
      <c r="O91" s="55"/>
      <c r="P91" s="55"/>
      <c r="Q91" s="55"/>
      <c r="R91" s="55"/>
      <c r="S91" s="55"/>
      <c r="T91" s="55"/>
    </row>
    <row r="92" spans="14:20" x14ac:dyDescent="0.25">
      <c r="N92" s="55"/>
      <c r="O92" s="55"/>
      <c r="P92" s="55"/>
      <c r="Q92" s="55"/>
      <c r="R92" s="55"/>
      <c r="S92" s="55"/>
      <c r="T92" s="55"/>
    </row>
    <row r="93" spans="14:20" x14ac:dyDescent="0.25">
      <c r="N93" s="55"/>
      <c r="O93" s="55"/>
      <c r="P93" s="55"/>
      <c r="Q93" s="55"/>
      <c r="R93" s="55"/>
      <c r="S93" s="55"/>
      <c r="T93" s="55"/>
    </row>
    <row r="94" spans="14:20" x14ac:dyDescent="0.25">
      <c r="N94" s="55"/>
      <c r="O94" s="55"/>
      <c r="P94" s="55"/>
      <c r="Q94" s="55"/>
      <c r="R94" s="55"/>
      <c r="S94" s="55"/>
      <c r="T94" s="55"/>
    </row>
    <row r="95" spans="14:20" x14ac:dyDescent="0.25">
      <c r="R95" s="55"/>
      <c r="S95" s="55"/>
      <c r="T95" s="55"/>
    </row>
    <row r="96" spans="14:20" x14ac:dyDescent="0.25">
      <c r="R96" s="55"/>
      <c r="S96" s="55"/>
      <c r="T96" s="55"/>
    </row>
    <row r="97" spans="18:20" x14ac:dyDescent="0.25">
      <c r="R97" s="55"/>
      <c r="S97" s="55"/>
      <c r="T97" s="55"/>
    </row>
    <row r="98" spans="18:20" x14ac:dyDescent="0.25">
      <c r="R98" s="55"/>
      <c r="S98" s="55"/>
      <c r="T98" s="55"/>
    </row>
    <row r="99" spans="18:20" ht="14.45" customHeight="1" x14ac:dyDescent="0.25">
      <c r="R99" s="55"/>
      <c r="S99" s="55"/>
      <c r="T99" s="55"/>
    </row>
    <row r="100" spans="18:20" ht="14.45" customHeight="1" x14ac:dyDescent="0.25">
      <c r="R100" s="55"/>
      <c r="S100" s="55"/>
      <c r="T100" s="55"/>
    </row>
    <row r="101" spans="18:20" x14ac:dyDescent="0.25">
      <c r="R101" s="55"/>
      <c r="S101" s="55"/>
      <c r="T101" s="55"/>
    </row>
    <row r="102" spans="18:20" x14ac:dyDescent="0.25">
      <c r="R102" s="55"/>
      <c r="S102" s="55"/>
      <c r="T102" s="55"/>
    </row>
    <row r="103" spans="18:20" ht="15" customHeight="1" x14ac:dyDescent="0.25">
      <c r="R103" s="55"/>
      <c r="S103" s="55"/>
      <c r="T103" s="55"/>
    </row>
    <row r="104" spans="18:20" ht="15" customHeight="1" x14ac:dyDescent="0.25">
      <c r="R104" s="55"/>
      <c r="S104" s="55"/>
      <c r="T104" s="55"/>
    </row>
    <row r="105" spans="18:20" ht="15" customHeight="1" x14ac:dyDescent="0.25">
      <c r="R105" s="55"/>
      <c r="S105" s="55"/>
      <c r="T105" s="55"/>
    </row>
    <row r="106" spans="18:20" ht="15" customHeight="1" x14ac:dyDescent="0.25">
      <c r="R106" s="55"/>
      <c r="S106" s="55"/>
      <c r="T106" s="55"/>
    </row>
    <row r="107" spans="18:20" ht="15" customHeight="1" x14ac:dyDescent="0.25">
      <c r="R107" s="55"/>
      <c r="S107" s="55"/>
      <c r="T107" s="55"/>
    </row>
    <row r="108" spans="18:20" ht="15" customHeight="1" x14ac:dyDescent="0.25">
      <c r="R108" s="55"/>
      <c r="S108" s="55"/>
      <c r="T108" s="55"/>
    </row>
    <row r="109" spans="18:20" ht="15" customHeight="1" x14ac:dyDescent="0.25">
      <c r="R109" s="55"/>
      <c r="S109" s="55"/>
      <c r="T109" s="55"/>
    </row>
    <row r="110" spans="18:20" ht="15" customHeight="1" x14ac:dyDescent="0.25"/>
    <row r="111" spans="18:20" ht="15" customHeight="1" x14ac:dyDescent="0.25"/>
    <row r="112" spans="18:20" ht="15" customHeight="1" x14ac:dyDescent="0.25">
      <c r="R112" s="55"/>
      <c r="S112" s="55"/>
      <c r="T112" s="55"/>
    </row>
    <row r="113" spans="14:20" ht="15" customHeight="1" x14ac:dyDescent="0.25">
      <c r="S113" s="55"/>
      <c r="T113" s="55"/>
    </row>
    <row r="114" spans="14:20" ht="15" customHeight="1" x14ac:dyDescent="0.25">
      <c r="S114" s="55"/>
      <c r="T114" s="55"/>
    </row>
    <row r="115" spans="14:20" ht="18.75" customHeight="1" x14ac:dyDescent="0.25">
      <c r="R115" s="55"/>
      <c r="S115" s="55"/>
      <c r="T115" s="55"/>
    </row>
    <row r="116" spans="14:20" ht="15" customHeight="1" x14ac:dyDescent="0.25">
      <c r="R116" s="55"/>
      <c r="S116" s="55"/>
      <c r="T116" s="55"/>
    </row>
    <row r="117" spans="14:20" ht="32.25" customHeight="1" x14ac:dyDescent="0.25">
      <c r="R117" s="55"/>
      <c r="S117" s="55"/>
      <c r="T117" s="55"/>
    </row>
    <row r="118" spans="14:20" ht="15" customHeight="1" x14ac:dyDescent="0.25">
      <c r="R118" s="55"/>
      <c r="S118" s="55"/>
      <c r="T118" s="55"/>
    </row>
    <row r="119" spans="14:20" ht="26.25" customHeight="1" x14ac:dyDescent="0.25">
      <c r="R119" s="55"/>
      <c r="S119" s="55"/>
      <c r="T119" s="55"/>
    </row>
    <row r="120" spans="14:20" ht="33.75" customHeight="1" x14ac:dyDescent="0.25">
      <c r="R120" s="55"/>
      <c r="S120" s="55"/>
      <c r="T120" s="55"/>
    </row>
    <row r="121" spans="14:20" ht="15" customHeight="1" x14ac:dyDescent="0.25">
      <c r="R121" s="55"/>
      <c r="S121" s="55"/>
      <c r="T121" s="55"/>
    </row>
    <row r="122" spans="14:20" ht="15" customHeight="1" x14ac:dyDescent="0.25">
      <c r="R122" s="55"/>
      <c r="S122" s="55"/>
      <c r="T122" s="55"/>
    </row>
    <row r="123" spans="14:20" ht="15" customHeight="1" x14ac:dyDescent="0.25">
      <c r="R123" s="55"/>
      <c r="S123" s="55"/>
      <c r="T123" s="55"/>
    </row>
    <row r="124" spans="14:20" ht="15" customHeight="1" x14ac:dyDescent="0.25">
      <c r="R124" s="55"/>
      <c r="S124" s="55"/>
      <c r="T124" s="55"/>
    </row>
    <row r="125" spans="14:20" ht="15" customHeight="1" x14ac:dyDescent="0.25">
      <c r="R125" s="55"/>
      <c r="S125" s="55"/>
      <c r="T125" s="55"/>
    </row>
    <row r="126" spans="14:20" x14ac:dyDescent="0.25">
      <c r="R126" s="55"/>
      <c r="S126" s="55"/>
      <c r="T126" s="55"/>
    </row>
    <row r="127" spans="14:20" x14ac:dyDescent="0.25">
      <c r="N127" s="55"/>
      <c r="O127" s="55"/>
      <c r="P127" s="55"/>
      <c r="Q127" s="55"/>
      <c r="R127" s="55"/>
      <c r="S127" s="55"/>
      <c r="T127" s="55"/>
    </row>
    <row r="128" spans="14:20" x14ac:dyDescent="0.25">
      <c r="S128" s="55"/>
      <c r="T128" s="55"/>
    </row>
    <row r="129" spans="14:20" x14ac:dyDescent="0.25">
      <c r="S129" s="55"/>
      <c r="T129" s="55"/>
    </row>
    <row r="130" spans="14:20" ht="14.45" customHeight="1" x14ac:dyDescent="0.25">
      <c r="S130" s="55"/>
      <c r="T130" s="55"/>
    </row>
    <row r="131" spans="14:20" ht="14.45" customHeight="1" x14ac:dyDescent="0.25">
      <c r="S131" s="55"/>
      <c r="T131" s="55"/>
    </row>
    <row r="132" spans="14:20" x14ac:dyDescent="0.25">
      <c r="S132" s="55"/>
      <c r="T132" s="55"/>
    </row>
    <row r="133" spans="14:20" x14ac:dyDescent="0.25">
      <c r="S133" s="55"/>
      <c r="T133" s="55"/>
    </row>
    <row r="134" spans="14:20" ht="14.45" customHeight="1" x14ac:dyDescent="0.25">
      <c r="S134" s="55"/>
      <c r="T134" s="55"/>
    </row>
    <row r="135" spans="14:20" ht="14.45" customHeight="1" x14ac:dyDescent="0.25">
      <c r="S135" s="55"/>
      <c r="T135" s="55"/>
    </row>
    <row r="136" spans="14:20" ht="14.45" customHeight="1" x14ac:dyDescent="0.25">
      <c r="S136" s="55"/>
      <c r="T136" s="55"/>
    </row>
    <row r="137" spans="14:20" x14ac:dyDescent="0.25">
      <c r="S137" s="55"/>
      <c r="T137" s="55"/>
    </row>
    <row r="138" spans="14:20" x14ac:dyDescent="0.25">
      <c r="S138" s="55"/>
      <c r="T138" s="55"/>
    </row>
    <row r="139" spans="14:20" x14ac:dyDescent="0.25">
      <c r="S139" s="55"/>
      <c r="T139" s="55"/>
    </row>
    <row r="140" spans="14:20" x14ac:dyDescent="0.25">
      <c r="S140" s="55"/>
      <c r="T140" s="55"/>
    </row>
    <row r="141" spans="14:20" ht="14.45" customHeight="1" x14ac:dyDescent="0.25">
      <c r="S141" s="55"/>
      <c r="T141" s="55"/>
    </row>
    <row r="142" spans="14:20" ht="14.45" customHeight="1" x14ac:dyDescent="0.25">
      <c r="S142" s="55"/>
      <c r="T142" s="55"/>
    </row>
    <row r="143" spans="14:20" x14ac:dyDescent="0.25">
      <c r="S143" s="55"/>
      <c r="T143" s="55"/>
    </row>
    <row r="144" spans="14:20" x14ac:dyDescent="0.25">
      <c r="N144" s="55"/>
      <c r="O144" s="55"/>
      <c r="P144" s="55"/>
      <c r="Q144" s="55"/>
      <c r="R144" s="55"/>
      <c r="S144" s="55"/>
      <c r="T144" s="55"/>
    </row>
    <row r="145" spans="14:20" x14ac:dyDescent="0.25">
      <c r="N145" s="55"/>
      <c r="O145" s="55"/>
      <c r="P145" s="55"/>
      <c r="Q145" s="55"/>
      <c r="R145" s="55"/>
      <c r="S145" s="55"/>
      <c r="T145" s="55"/>
    </row>
  </sheetData>
  <mergeCells count="7">
    <mergeCell ref="S6:AC7"/>
    <mergeCell ref="S9:V10"/>
    <mergeCell ref="S26:T26"/>
    <mergeCell ref="Q37:R37"/>
    <mergeCell ref="T21:U21"/>
    <mergeCell ref="R21:S21"/>
    <mergeCell ref="T37:U37"/>
  </mergeCells>
  <pageMargins left="0.7" right="0.7" top="0.75" bottom="0.75" header="0.3" footer="0.3"/>
  <pageSetup scale="43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45C69-5398-4984-9B32-EA68F53282C7}">
  <sheetPr>
    <pageSetUpPr fitToPage="1"/>
  </sheetPr>
  <dimension ref="N6:AE144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11.85546875" style="1" bestFit="1" customWidth="1"/>
    <col min="17" max="17" width="8.85546875" style="1"/>
    <col min="18" max="18" width="26" style="1" customWidth="1"/>
    <col min="19" max="19" width="17.7109375" style="1" customWidth="1"/>
    <col min="20" max="16384" width="8.85546875" style="1"/>
  </cols>
  <sheetData>
    <row r="6" spans="16:26" x14ac:dyDescent="0.25"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6:26" x14ac:dyDescent="0.25"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9" spans="16:26" x14ac:dyDescent="0.25">
      <c r="Q9" s="108"/>
      <c r="R9" s="108"/>
      <c r="S9" s="108"/>
    </row>
    <row r="10" spans="16:26" x14ac:dyDescent="0.25">
      <c r="Q10" s="108"/>
      <c r="R10" s="108"/>
      <c r="S10" s="108"/>
    </row>
    <row r="11" spans="16:26" ht="15.75" thickBot="1" x14ac:dyDescent="0.3"/>
    <row r="12" spans="16:26" ht="26.25" x14ac:dyDescent="0.4">
      <c r="P12" s="80">
        <v>108.98</v>
      </c>
      <c r="R12" s="81" t="s">
        <v>16</v>
      </c>
      <c r="S12" s="81"/>
    </row>
    <row r="13" spans="16:26" ht="34.9" customHeight="1" x14ac:dyDescent="0.4">
      <c r="P13" s="80">
        <v>152.22</v>
      </c>
      <c r="R13" s="82"/>
      <c r="S13" s="82"/>
    </row>
    <row r="14" spans="16:26" ht="32.450000000000003" customHeight="1" x14ac:dyDescent="0.4">
      <c r="P14" s="80">
        <v>111.45</v>
      </c>
      <c r="R14" s="82" t="s">
        <v>17</v>
      </c>
      <c r="S14" s="93">
        <v>112.7675</v>
      </c>
    </row>
    <row r="15" spans="16:26" ht="35.450000000000003" customHeight="1" x14ac:dyDescent="0.4">
      <c r="P15" s="80">
        <v>110.59</v>
      </c>
      <c r="R15" s="82" t="s">
        <v>18</v>
      </c>
      <c r="S15" s="82">
        <v>6.0060697991130834</v>
      </c>
    </row>
    <row r="16" spans="16:26" ht="29.45" customHeight="1" x14ac:dyDescent="0.4">
      <c r="P16" s="80">
        <v>127.46</v>
      </c>
      <c r="R16" s="82" t="s">
        <v>19</v>
      </c>
      <c r="S16" s="82">
        <v>110.575</v>
      </c>
    </row>
    <row r="17" spans="16:26" ht="26.45" customHeight="1" x14ac:dyDescent="0.4">
      <c r="P17" s="80">
        <v>107.26</v>
      </c>
      <c r="R17" s="82" t="s">
        <v>20</v>
      </c>
      <c r="S17" s="82" t="e">
        <v>#N/A</v>
      </c>
    </row>
    <row r="18" spans="16:26" ht="28.9" customHeight="1" x14ac:dyDescent="0.4">
      <c r="P18" s="80">
        <v>93.32</v>
      </c>
      <c r="R18" s="82" t="s">
        <v>21</v>
      </c>
      <c r="S18" s="84">
        <v>20.805636091737721</v>
      </c>
    </row>
    <row r="19" spans="16:26" ht="26.25" x14ac:dyDescent="0.4">
      <c r="P19" s="80">
        <v>91.97</v>
      </c>
      <c r="R19" s="82" t="s">
        <v>22</v>
      </c>
      <c r="S19" s="82">
        <v>432.87449318181922</v>
      </c>
    </row>
    <row r="20" spans="16:26" ht="26.25" x14ac:dyDescent="0.4">
      <c r="P20" s="80">
        <v>110.56</v>
      </c>
      <c r="R20" s="82" t="s">
        <v>23</v>
      </c>
      <c r="S20" s="82">
        <v>0.1698036918364334</v>
      </c>
    </row>
    <row r="21" spans="16:26" ht="26.25" x14ac:dyDescent="0.4">
      <c r="P21" s="80">
        <v>75.709999999999994</v>
      </c>
      <c r="R21" s="82" t="s">
        <v>24</v>
      </c>
      <c r="S21" s="82">
        <v>0.14779045792745146</v>
      </c>
    </row>
    <row r="22" spans="16:26" ht="26.25" x14ac:dyDescent="0.4">
      <c r="P22" s="80">
        <v>128.58000000000001</v>
      </c>
      <c r="R22" s="82" t="s">
        <v>25</v>
      </c>
      <c r="S22" s="82">
        <v>76.510000000000005</v>
      </c>
    </row>
    <row r="23" spans="16:26" ht="26.25" x14ac:dyDescent="0.4">
      <c r="P23" s="80">
        <v>135.11000000000001</v>
      </c>
      <c r="R23" s="82" t="s">
        <v>26</v>
      </c>
      <c r="S23" s="82">
        <v>75.709999999999994</v>
      </c>
    </row>
    <row r="24" spans="16:26" ht="23.25" x14ac:dyDescent="0.35">
      <c r="R24" s="82" t="s">
        <v>27</v>
      </c>
      <c r="S24" s="82">
        <v>152.22</v>
      </c>
    </row>
    <row r="25" spans="16:26" ht="23.25" x14ac:dyDescent="0.35">
      <c r="R25" s="82" t="s">
        <v>28</v>
      </c>
      <c r="S25" s="82">
        <v>1353.21</v>
      </c>
    </row>
    <row r="26" spans="16:26" ht="24" thickBot="1" x14ac:dyDescent="0.4">
      <c r="R26" s="83" t="s">
        <v>29</v>
      </c>
      <c r="S26" s="83">
        <v>12</v>
      </c>
    </row>
    <row r="27" spans="16:26" x14ac:dyDescent="0.25">
      <c r="S27" s="1">
        <v>0</v>
      </c>
    </row>
    <row r="30" spans="16:26" x14ac:dyDescent="0.25">
      <c r="S30" s="55"/>
      <c r="T30" s="55"/>
      <c r="U30" s="55"/>
      <c r="V30" s="55"/>
      <c r="W30" s="55"/>
      <c r="X30" s="55"/>
      <c r="Y30" s="55"/>
      <c r="Z30" s="55"/>
    </row>
    <row r="31" spans="16:26" x14ac:dyDescent="0.25"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6:26" x14ac:dyDescent="0.25"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4:31" x14ac:dyDescent="0.25"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4:31" x14ac:dyDescent="0.25"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4:31" x14ac:dyDescent="0.25">
      <c r="Q35" s="55"/>
      <c r="R35" s="219" t="s">
        <v>56</v>
      </c>
      <c r="S35" s="229">
        <v>112.85</v>
      </c>
      <c r="T35" s="230"/>
      <c r="Z35" s="55"/>
    </row>
    <row r="36" spans="14:31" x14ac:dyDescent="0.25">
      <c r="Q36" s="55"/>
      <c r="R36" s="220"/>
      <c r="S36" s="231"/>
      <c r="T36" s="232"/>
      <c r="Z36" s="55"/>
    </row>
    <row r="37" spans="14:31" ht="22.15" customHeight="1" x14ac:dyDescent="0.25">
      <c r="Q37" s="55"/>
      <c r="R37" s="55"/>
      <c r="S37" s="75"/>
      <c r="V37" s="55"/>
      <c r="W37" s="55"/>
      <c r="AA37" s="248" t="s">
        <v>40</v>
      </c>
      <c r="AB37" s="248"/>
      <c r="AC37" s="249">
        <v>0.05</v>
      </c>
      <c r="AD37" s="250"/>
    </row>
    <row r="38" spans="14:31" ht="14.45" customHeight="1" x14ac:dyDescent="0.25">
      <c r="P38" s="55"/>
      <c r="Q38" s="233" t="s">
        <v>60</v>
      </c>
      <c r="R38" s="269" t="s">
        <v>56</v>
      </c>
      <c r="S38" s="229">
        <v>120</v>
      </c>
      <c r="T38" s="271"/>
      <c r="V38" s="55"/>
      <c r="W38" s="55"/>
      <c r="AA38" s="248"/>
      <c r="AB38" s="248"/>
      <c r="AC38" s="251"/>
      <c r="AD38" s="252"/>
    </row>
    <row r="39" spans="14:31" ht="22.15" customHeight="1" x14ac:dyDescent="0.25">
      <c r="P39" s="55"/>
      <c r="Q39" s="268"/>
      <c r="R39" s="270"/>
      <c r="S39" s="272"/>
      <c r="T39" s="273"/>
      <c r="AB39" s="187"/>
      <c r="AC39" s="187"/>
    </row>
    <row r="40" spans="14:31" ht="14.45" customHeight="1" x14ac:dyDescent="0.25">
      <c r="P40" s="55"/>
      <c r="V40" s="55"/>
    </row>
    <row r="41" spans="14:31" ht="36.6" customHeight="1" x14ac:dyDescent="0.4">
      <c r="P41" s="55"/>
      <c r="Q41" s="87" t="s">
        <v>68</v>
      </c>
      <c r="R41" s="86" t="s">
        <v>56</v>
      </c>
      <c r="S41" s="229">
        <v>20.8</v>
      </c>
      <c r="T41" s="274"/>
      <c r="V41" s="55"/>
      <c r="W41" s="55"/>
      <c r="X41" s="55"/>
      <c r="Y41" s="55"/>
      <c r="Z41" s="55"/>
      <c r="AA41" s="248" t="s">
        <v>41</v>
      </c>
      <c r="AB41" s="248"/>
      <c r="AC41" s="253">
        <f>0.05/2</f>
        <v>2.5000000000000001E-2</v>
      </c>
      <c r="AD41" s="254"/>
    </row>
    <row r="42" spans="14:31" ht="17.45" customHeight="1" x14ac:dyDescent="0.55000000000000004">
      <c r="P42" s="55"/>
      <c r="Q42" s="55"/>
      <c r="R42" s="55"/>
      <c r="S42" s="76"/>
      <c r="V42" s="55"/>
      <c r="W42" s="55"/>
      <c r="X42" s="55"/>
      <c r="Y42" s="55"/>
      <c r="Z42" s="55"/>
      <c r="AA42" s="85"/>
      <c r="AB42" s="85"/>
      <c r="AC42" s="85"/>
      <c r="AD42" s="85"/>
    </row>
    <row r="43" spans="14:31" ht="33.6" customHeight="1" x14ac:dyDescent="3.5">
      <c r="P43" s="55"/>
      <c r="Q43" s="77" t="s">
        <v>61</v>
      </c>
      <c r="R43" s="78" t="s">
        <v>56</v>
      </c>
      <c r="S43" s="221">
        <v>12</v>
      </c>
      <c r="T43" s="222"/>
      <c r="V43" s="55"/>
      <c r="W43" s="79" t="s">
        <v>62</v>
      </c>
      <c r="X43" s="55"/>
      <c r="Y43" s="55"/>
      <c r="Z43" s="55"/>
      <c r="AD43" s="261"/>
      <c r="AE43" s="261"/>
    </row>
    <row r="44" spans="14:31" ht="15" customHeight="1" x14ac:dyDescent="0.25"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D44" s="261"/>
      <c r="AE44" s="261"/>
    </row>
    <row r="45" spans="14:31" ht="15" customHeight="1" x14ac:dyDescent="0.25">
      <c r="P45" s="55"/>
      <c r="U45" s="55"/>
      <c r="V45" s="55"/>
      <c r="W45" s="55"/>
      <c r="X45" s="55"/>
      <c r="Y45" s="55"/>
      <c r="Z45" s="55"/>
    </row>
    <row r="46" spans="14:31" ht="15" customHeight="1" x14ac:dyDescent="0.25">
      <c r="P46" s="55"/>
      <c r="Q46" s="55"/>
      <c r="R46" s="255" t="s">
        <v>56</v>
      </c>
      <c r="S46" s="257">
        <f>SQRT(S43)</f>
        <v>3.4641016151377544</v>
      </c>
      <c r="T46" s="258"/>
      <c r="U46" s="55"/>
      <c r="V46" s="55"/>
      <c r="W46" s="55"/>
      <c r="X46" s="55"/>
      <c r="Y46" s="55"/>
      <c r="Z46" s="55"/>
    </row>
    <row r="47" spans="14:31" ht="15" customHeight="1" x14ac:dyDescent="0.25">
      <c r="P47" s="55"/>
      <c r="Q47" s="55"/>
      <c r="R47" s="256"/>
      <c r="S47" s="259"/>
      <c r="T47" s="260"/>
      <c r="U47" s="55"/>
      <c r="V47" s="55"/>
      <c r="W47" s="55"/>
      <c r="X47" s="55"/>
      <c r="Y47" s="55"/>
      <c r="Z47" s="55"/>
      <c r="AB47" s="262">
        <f>-(_xlfn.T.INV.2T(0.05,11))</f>
        <v>-2.2009851600916384</v>
      </c>
      <c r="AC47" s="263"/>
      <c r="AD47" s="264"/>
    </row>
    <row r="48" spans="14:31" x14ac:dyDescent="0.25">
      <c r="N48" s="55"/>
      <c r="O48" s="55"/>
      <c r="P48" s="55"/>
      <c r="Q48" s="223">
        <f>(S35-S38)/(S41/S46)</f>
        <v>-1.190784930203604</v>
      </c>
      <c r="R48" s="224"/>
      <c r="S48" s="224"/>
      <c r="T48" s="225"/>
      <c r="U48" s="55"/>
      <c r="V48" s="55"/>
      <c r="W48" s="55"/>
      <c r="X48" s="55"/>
      <c r="Y48" s="55"/>
      <c r="Z48" s="55"/>
      <c r="AB48" s="265"/>
      <c r="AC48" s="266"/>
      <c r="AD48" s="267"/>
    </row>
    <row r="49" spans="14:26" x14ac:dyDescent="0.25">
      <c r="N49" s="55"/>
      <c r="O49" s="55"/>
      <c r="P49" s="55"/>
      <c r="Q49" s="226"/>
      <c r="R49" s="227"/>
      <c r="S49" s="227"/>
      <c r="T49" s="228"/>
      <c r="U49" s="55"/>
      <c r="V49" s="55"/>
      <c r="W49" s="55"/>
      <c r="X49" s="55"/>
      <c r="Y49" s="55"/>
      <c r="Z49" s="55"/>
    </row>
    <row r="50" spans="14:26" x14ac:dyDescent="0.25"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4:26" x14ac:dyDescent="0.25"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4:26" x14ac:dyDescent="0.25">
      <c r="N52" s="55"/>
      <c r="O52" s="55"/>
      <c r="P52" s="55"/>
      <c r="Q52" s="55"/>
    </row>
    <row r="53" spans="14:26" x14ac:dyDescent="0.25">
      <c r="N53" s="55"/>
      <c r="O53" s="55"/>
      <c r="P53" s="55"/>
      <c r="Q53" s="55"/>
    </row>
    <row r="54" spans="14:26" x14ac:dyDescent="0.25">
      <c r="N54" s="55"/>
      <c r="O54" s="55"/>
      <c r="P54" s="55"/>
      <c r="Q54" s="55"/>
    </row>
    <row r="55" spans="14:26" x14ac:dyDescent="0.25">
      <c r="N55" s="55"/>
      <c r="O55" s="55"/>
      <c r="P55" s="55"/>
      <c r="Q55" s="55"/>
    </row>
    <row r="56" spans="14:26" x14ac:dyDescent="0.25">
      <c r="N56" s="55"/>
      <c r="O56" s="55"/>
      <c r="P56" s="55"/>
      <c r="Q56" s="55"/>
    </row>
    <row r="57" spans="14:26" x14ac:dyDescent="0.25">
      <c r="N57" s="55"/>
      <c r="O57" s="55"/>
      <c r="P57" s="55"/>
      <c r="Q57" s="55"/>
    </row>
    <row r="58" spans="14:26" x14ac:dyDescent="0.25">
      <c r="N58" s="55"/>
      <c r="O58" s="55"/>
      <c r="P58" s="55"/>
      <c r="Q58" s="55"/>
    </row>
    <row r="59" spans="14:26" x14ac:dyDescent="0.25">
      <c r="N59" s="55"/>
      <c r="O59" s="55"/>
      <c r="P59" s="55"/>
      <c r="Q59" s="55"/>
    </row>
    <row r="60" spans="14:26" x14ac:dyDescent="0.25">
      <c r="N60" s="55"/>
      <c r="O60" s="55"/>
      <c r="P60" s="55"/>
      <c r="Q60" s="55"/>
    </row>
    <row r="61" spans="14:26" x14ac:dyDescent="0.25">
      <c r="N61" s="55"/>
      <c r="O61" s="55"/>
      <c r="P61" s="55"/>
      <c r="Q61" s="55"/>
    </row>
    <row r="62" spans="14:26" x14ac:dyDescent="0.25">
      <c r="N62" s="55"/>
      <c r="O62" s="55"/>
      <c r="P62" s="55"/>
      <c r="Q62" s="55"/>
    </row>
    <row r="63" spans="14:26" x14ac:dyDescent="0.25">
      <c r="N63" s="55"/>
      <c r="O63" s="55"/>
      <c r="P63" s="55"/>
      <c r="Q63" s="55"/>
    </row>
    <row r="64" spans="14:26" x14ac:dyDescent="0.25">
      <c r="N64" s="55"/>
      <c r="O64" s="55"/>
      <c r="P64" s="55"/>
      <c r="Q64" s="55"/>
    </row>
    <row r="65" spans="14:17" x14ac:dyDescent="0.25">
      <c r="N65" s="55"/>
      <c r="O65" s="55"/>
      <c r="P65" s="55"/>
      <c r="Q65" s="55"/>
    </row>
    <row r="66" spans="14:17" x14ac:dyDescent="0.25">
      <c r="N66" s="55"/>
      <c r="O66" s="55"/>
      <c r="P66" s="55"/>
      <c r="Q66" s="55"/>
    </row>
    <row r="67" spans="14:17" x14ac:dyDescent="0.25">
      <c r="N67" s="55"/>
      <c r="O67" s="55"/>
      <c r="P67" s="55"/>
      <c r="Q67" s="55"/>
    </row>
    <row r="68" spans="14:17" x14ac:dyDescent="0.25">
      <c r="N68" s="55"/>
      <c r="O68" s="55"/>
      <c r="P68" s="55"/>
      <c r="Q68" s="55"/>
    </row>
    <row r="69" spans="14:17" x14ac:dyDescent="0.25">
      <c r="N69" s="55"/>
      <c r="O69" s="55"/>
      <c r="P69" s="55"/>
      <c r="Q69" s="55"/>
    </row>
    <row r="70" spans="14:17" x14ac:dyDescent="0.25">
      <c r="N70" s="55"/>
      <c r="O70" s="55"/>
      <c r="P70" s="55"/>
      <c r="Q70" s="55"/>
    </row>
    <row r="71" spans="14:17" x14ac:dyDescent="0.25">
      <c r="N71" s="55"/>
      <c r="O71" s="55"/>
      <c r="P71" s="55"/>
      <c r="Q71" s="55"/>
    </row>
    <row r="72" spans="14:17" x14ac:dyDescent="0.25">
      <c r="N72" s="55"/>
      <c r="O72" s="55"/>
      <c r="P72" s="55"/>
      <c r="Q72" s="55"/>
    </row>
    <row r="73" spans="14:17" x14ac:dyDescent="0.25">
      <c r="N73" s="55"/>
      <c r="O73" s="55"/>
      <c r="P73" s="55"/>
      <c r="Q73" s="55"/>
    </row>
    <row r="74" spans="14:17" x14ac:dyDescent="0.25">
      <c r="N74" s="55"/>
      <c r="O74" s="55"/>
      <c r="P74" s="55"/>
      <c r="Q74" s="55"/>
    </row>
    <row r="75" spans="14:17" x14ac:dyDescent="0.25">
      <c r="N75" s="55"/>
      <c r="O75" s="55"/>
      <c r="P75" s="55"/>
      <c r="Q75" s="55"/>
    </row>
    <row r="76" spans="14:17" x14ac:dyDescent="0.25">
      <c r="N76" s="55"/>
      <c r="O76" s="55"/>
      <c r="P76" s="55"/>
      <c r="Q76" s="55"/>
    </row>
    <row r="77" spans="14:17" ht="18" customHeight="1" x14ac:dyDescent="0.25">
      <c r="N77" s="55"/>
      <c r="O77" s="55"/>
      <c r="P77" s="55"/>
      <c r="Q77" s="55"/>
    </row>
    <row r="78" spans="14:17" ht="18" customHeight="1" x14ac:dyDescent="0.25">
      <c r="N78" s="55"/>
      <c r="O78" s="55"/>
      <c r="P78" s="55"/>
      <c r="Q78" s="55"/>
    </row>
    <row r="79" spans="14:17" ht="18" customHeight="1" x14ac:dyDescent="0.25">
      <c r="N79" s="55"/>
      <c r="O79" s="55"/>
      <c r="P79" s="55"/>
      <c r="Q79" s="55"/>
    </row>
    <row r="80" spans="14:17" ht="18" customHeight="1" x14ac:dyDescent="0.25">
      <c r="N80" s="55"/>
      <c r="O80" s="55"/>
      <c r="P80" s="55"/>
      <c r="Q80" s="55"/>
    </row>
    <row r="81" spans="14:17" x14ac:dyDescent="0.25">
      <c r="N81" s="55"/>
      <c r="O81" s="55"/>
      <c r="P81" s="55"/>
      <c r="Q81" s="55"/>
    </row>
    <row r="82" spans="14:17" x14ac:dyDescent="0.25">
      <c r="N82" s="55"/>
      <c r="O82" s="55"/>
      <c r="P82" s="55"/>
      <c r="Q82" s="55"/>
    </row>
    <row r="83" spans="14:17" ht="26.25" customHeight="1" x14ac:dyDescent="0.25">
      <c r="N83" s="55"/>
      <c r="O83" s="55"/>
      <c r="P83" s="55"/>
      <c r="Q83" s="55"/>
    </row>
    <row r="84" spans="14:17" ht="15" customHeight="1" x14ac:dyDescent="0.25">
      <c r="N84" s="55"/>
      <c r="O84" s="55"/>
      <c r="P84" s="55"/>
      <c r="Q84" s="55"/>
    </row>
    <row r="85" spans="14:17" ht="15" customHeight="1" x14ac:dyDescent="0.25">
      <c r="N85" s="55"/>
      <c r="O85" s="55"/>
      <c r="P85" s="55"/>
      <c r="Q85" s="55"/>
    </row>
    <row r="86" spans="14:17" x14ac:dyDescent="0.25">
      <c r="N86" s="55"/>
      <c r="O86" s="55"/>
      <c r="P86" s="55"/>
      <c r="Q86" s="55"/>
    </row>
    <row r="87" spans="14:17" ht="15" customHeight="1" x14ac:dyDescent="0.25">
      <c r="N87" s="55"/>
      <c r="O87" s="55"/>
      <c r="P87" s="55"/>
      <c r="Q87" s="55"/>
    </row>
    <row r="88" spans="14:17" ht="15" customHeight="1" x14ac:dyDescent="0.25">
      <c r="N88" s="55"/>
      <c r="O88" s="55"/>
      <c r="P88" s="55"/>
      <c r="Q88" s="55"/>
    </row>
    <row r="89" spans="14:17" x14ac:dyDescent="0.25">
      <c r="N89" s="55"/>
      <c r="O89" s="55"/>
      <c r="P89" s="55"/>
      <c r="Q89" s="55"/>
    </row>
    <row r="90" spans="14:17" x14ac:dyDescent="0.25">
      <c r="N90" s="55"/>
      <c r="O90" s="55"/>
      <c r="P90" s="55"/>
      <c r="Q90" s="55"/>
    </row>
    <row r="91" spans="14:17" x14ac:dyDescent="0.25">
      <c r="N91" s="55"/>
      <c r="O91" s="55"/>
      <c r="P91" s="55"/>
      <c r="Q91" s="55"/>
    </row>
    <row r="92" spans="14:17" x14ac:dyDescent="0.25">
      <c r="N92" s="55"/>
      <c r="O92" s="55"/>
      <c r="P92" s="55"/>
      <c r="Q92" s="55"/>
    </row>
    <row r="93" spans="14:17" x14ac:dyDescent="0.25">
      <c r="N93" s="55"/>
      <c r="O93" s="55"/>
      <c r="P93" s="55"/>
      <c r="Q93" s="55"/>
    </row>
    <row r="94" spans="14:17" x14ac:dyDescent="0.25">
      <c r="Q94" s="55"/>
    </row>
    <row r="95" spans="14:17" x14ac:dyDescent="0.25">
      <c r="Q95" s="55"/>
    </row>
    <row r="96" spans="14:17" x14ac:dyDescent="0.25">
      <c r="Q96" s="55"/>
    </row>
    <row r="97" spans="17:17" x14ac:dyDescent="0.25">
      <c r="Q97" s="55"/>
    </row>
    <row r="98" spans="17:17" ht="14.45" customHeight="1" x14ac:dyDescent="0.25">
      <c r="Q98" s="55"/>
    </row>
    <row r="99" spans="17:17" ht="14.45" customHeight="1" x14ac:dyDescent="0.25">
      <c r="Q99" s="55"/>
    </row>
    <row r="100" spans="17:17" x14ac:dyDescent="0.25">
      <c r="Q100" s="55"/>
    </row>
    <row r="101" spans="17:17" x14ac:dyDescent="0.25">
      <c r="Q101" s="55"/>
    </row>
    <row r="102" spans="17:17" ht="15" customHeight="1" x14ac:dyDescent="0.25">
      <c r="Q102" s="55"/>
    </row>
    <row r="103" spans="17:17" ht="15" customHeight="1" x14ac:dyDescent="0.25">
      <c r="Q103" s="55"/>
    </row>
    <row r="104" spans="17:17" ht="15" customHeight="1" x14ac:dyDescent="0.25">
      <c r="Q104" s="55"/>
    </row>
    <row r="105" spans="17:17" ht="15" customHeight="1" x14ac:dyDescent="0.25">
      <c r="Q105" s="55"/>
    </row>
    <row r="106" spans="17:17" ht="15" customHeight="1" x14ac:dyDescent="0.25">
      <c r="Q106" s="55"/>
    </row>
    <row r="107" spans="17:17" ht="15" customHeight="1" x14ac:dyDescent="0.25">
      <c r="Q107" s="55"/>
    </row>
    <row r="108" spans="17:17" ht="15" customHeight="1" x14ac:dyDescent="0.25">
      <c r="Q108" s="55"/>
    </row>
    <row r="109" spans="17:17" ht="15" customHeight="1" x14ac:dyDescent="0.25"/>
    <row r="110" spans="17:17" ht="15" customHeight="1" x14ac:dyDescent="0.25"/>
    <row r="111" spans="17:17" ht="15" customHeight="1" x14ac:dyDescent="0.25">
      <c r="Q111" s="55"/>
    </row>
    <row r="112" spans="17:17" ht="15" customHeight="1" x14ac:dyDescent="0.25">
      <c r="Q112" s="55"/>
    </row>
    <row r="113" spans="14:17" ht="15" customHeight="1" x14ac:dyDescent="0.25">
      <c r="Q113" s="55"/>
    </row>
    <row r="114" spans="14:17" ht="18.75" customHeight="1" x14ac:dyDescent="0.25">
      <c r="Q114" s="55"/>
    </row>
    <row r="115" spans="14:17" ht="15" customHeight="1" x14ac:dyDescent="0.25">
      <c r="Q115" s="55"/>
    </row>
    <row r="116" spans="14:17" ht="32.25" customHeight="1" x14ac:dyDescent="0.25">
      <c r="Q116" s="55"/>
    </row>
    <row r="117" spans="14:17" ht="15" customHeight="1" x14ac:dyDescent="0.25">
      <c r="Q117" s="55"/>
    </row>
    <row r="118" spans="14:17" ht="26.25" customHeight="1" x14ac:dyDescent="0.25">
      <c r="Q118" s="55"/>
    </row>
    <row r="119" spans="14:17" ht="33.75" customHeight="1" x14ac:dyDescent="0.25">
      <c r="Q119" s="55"/>
    </row>
    <row r="120" spans="14:17" ht="15" customHeight="1" x14ac:dyDescent="0.25">
      <c r="Q120" s="55"/>
    </row>
    <row r="121" spans="14:17" ht="15" customHeight="1" x14ac:dyDescent="0.25">
      <c r="Q121" s="55"/>
    </row>
    <row r="122" spans="14:17" ht="15" customHeight="1" x14ac:dyDescent="0.25">
      <c r="Q122" s="55"/>
    </row>
    <row r="123" spans="14:17" ht="15" customHeight="1" x14ac:dyDescent="0.25">
      <c r="Q123" s="55"/>
    </row>
    <row r="124" spans="14:17" ht="15" customHeight="1" x14ac:dyDescent="0.25">
      <c r="Q124" s="55"/>
    </row>
    <row r="125" spans="14:17" x14ac:dyDescent="0.25">
      <c r="Q125" s="55"/>
    </row>
    <row r="126" spans="14:17" x14ac:dyDescent="0.25">
      <c r="N126" s="55"/>
      <c r="O126" s="55"/>
      <c r="P126" s="55"/>
      <c r="Q126" s="55"/>
    </row>
    <row r="127" spans="14:17" x14ac:dyDescent="0.25">
      <c r="Q127" s="55"/>
    </row>
    <row r="128" spans="14:17" x14ac:dyDescent="0.25">
      <c r="Q128" s="55"/>
    </row>
    <row r="129" spans="14:17" ht="14.45" customHeight="1" x14ac:dyDescent="0.25">
      <c r="Q129" s="55"/>
    </row>
    <row r="130" spans="14:17" ht="14.45" customHeight="1" x14ac:dyDescent="0.25">
      <c r="Q130" s="55"/>
    </row>
    <row r="131" spans="14:17" x14ac:dyDescent="0.25">
      <c r="Q131" s="55"/>
    </row>
    <row r="132" spans="14:17" x14ac:dyDescent="0.25">
      <c r="Q132" s="55"/>
    </row>
    <row r="133" spans="14:17" ht="14.45" customHeight="1" x14ac:dyDescent="0.25">
      <c r="Q133" s="55"/>
    </row>
    <row r="134" spans="14:17" ht="14.45" customHeight="1" x14ac:dyDescent="0.25">
      <c r="Q134" s="55"/>
    </row>
    <row r="135" spans="14:17" ht="14.45" customHeight="1" x14ac:dyDescent="0.25">
      <c r="Q135" s="55"/>
    </row>
    <row r="136" spans="14:17" x14ac:dyDescent="0.25">
      <c r="Q136" s="55"/>
    </row>
    <row r="137" spans="14:17" x14ac:dyDescent="0.25">
      <c r="Q137" s="55"/>
    </row>
    <row r="138" spans="14:17" x14ac:dyDescent="0.25">
      <c r="Q138" s="55"/>
    </row>
    <row r="139" spans="14:17" x14ac:dyDescent="0.25">
      <c r="Q139" s="55"/>
    </row>
    <row r="140" spans="14:17" ht="14.45" customHeight="1" x14ac:dyDescent="0.25">
      <c r="Q140" s="55"/>
    </row>
    <row r="141" spans="14:17" ht="14.45" customHeight="1" x14ac:dyDescent="0.25">
      <c r="Q141" s="55"/>
    </row>
    <row r="142" spans="14:17" x14ac:dyDescent="0.25">
      <c r="Q142" s="55"/>
    </row>
    <row r="143" spans="14:17" x14ac:dyDescent="0.25">
      <c r="N143" s="55"/>
      <c r="O143" s="55"/>
      <c r="P143" s="55"/>
      <c r="Q143" s="55"/>
    </row>
    <row r="144" spans="14:17" x14ac:dyDescent="0.25">
      <c r="N144" s="55"/>
      <c r="O144" s="55"/>
      <c r="P144" s="55"/>
      <c r="Q144" s="55"/>
    </row>
  </sheetData>
  <mergeCells count="19">
    <mergeCell ref="AC37:AD38"/>
    <mergeCell ref="AA41:AB41"/>
    <mergeCell ref="AC41:AD41"/>
    <mergeCell ref="Q48:T49"/>
    <mergeCell ref="R46:R47"/>
    <mergeCell ref="S46:T47"/>
    <mergeCell ref="AB39:AC39"/>
    <mergeCell ref="AD43:AE44"/>
    <mergeCell ref="AB47:AD48"/>
    <mergeCell ref="S43:T43"/>
    <mergeCell ref="Q38:Q39"/>
    <mergeCell ref="R38:R39"/>
    <mergeCell ref="S38:T39"/>
    <mergeCell ref="S41:T41"/>
    <mergeCell ref="Q6:Z7"/>
    <mergeCell ref="Q9:S10"/>
    <mergeCell ref="R35:R36"/>
    <mergeCell ref="S35:T36"/>
    <mergeCell ref="AA37:AB38"/>
  </mergeCells>
  <pageMargins left="0.7" right="0.7" top="0.75" bottom="0.75" header="0.3" footer="0.3"/>
  <pageSetup scale="2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FF51-8048-4B94-BDAA-45A2CEA33E7B}">
  <sheetPr>
    <pageSetUpPr fitToPage="1"/>
  </sheetPr>
  <dimension ref="N6:AN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7" x14ac:dyDescent="0.25">
      <c r="R6" s="107"/>
      <c r="S6" s="107"/>
      <c r="T6" s="107"/>
      <c r="U6" s="107"/>
      <c r="V6" s="107"/>
      <c r="W6" s="107"/>
      <c r="X6" s="107"/>
      <c r="Y6" s="107"/>
      <c r="Z6" s="107"/>
      <c r="AA6" s="107"/>
    </row>
    <row r="7" spans="17:27" x14ac:dyDescent="0.25">
      <c r="R7" s="107"/>
      <c r="S7" s="107"/>
      <c r="T7" s="107"/>
      <c r="U7" s="107"/>
      <c r="V7" s="107"/>
      <c r="W7" s="107"/>
      <c r="X7" s="107"/>
      <c r="Y7" s="107"/>
      <c r="Z7" s="107"/>
      <c r="AA7" s="107"/>
    </row>
    <row r="9" spans="17:27" x14ac:dyDescent="0.25">
      <c r="R9" s="108"/>
      <c r="S9" s="108"/>
      <c r="T9" s="108"/>
    </row>
    <row r="10" spans="17:27" x14ac:dyDescent="0.25">
      <c r="R10" s="108"/>
      <c r="S10" s="108"/>
      <c r="T10" s="108"/>
    </row>
    <row r="12" spans="17:27" x14ac:dyDescent="0.25">
      <c r="S12" s="108"/>
      <c r="T12" s="108"/>
      <c r="U12" s="108"/>
    </row>
    <row r="13" spans="17:27" ht="15" customHeight="1" x14ac:dyDescent="0.25">
      <c r="S13" s="108"/>
      <c r="T13" s="108"/>
      <c r="U13" s="108"/>
    </row>
    <row r="14" spans="17:27" ht="15" customHeight="1" x14ac:dyDescent="0.25"/>
    <row r="16" spans="17:27" ht="15" customHeight="1" x14ac:dyDescent="0.25">
      <c r="Q16" s="197" t="s">
        <v>46</v>
      </c>
      <c r="R16" s="197"/>
      <c r="S16" s="198">
        <v>4000</v>
      </c>
      <c r="T16" s="199"/>
    </row>
    <row r="17" spans="17:32" ht="15" customHeight="1" x14ac:dyDescent="0.25">
      <c r="Q17" s="197"/>
      <c r="R17" s="197"/>
      <c r="S17" s="200"/>
      <c r="T17" s="201"/>
    </row>
    <row r="19" spans="17:32" ht="26.25" x14ac:dyDescent="0.25">
      <c r="Q19" s="59"/>
      <c r="AF19" s="208"/>
    </row>
    <row r="20" spans="17:32" x14ac:dyDescent="0.25">
      <c r="Q20" s="197" t="s">
        <v>56</v>
      </c>
      <c r="R20" s="197"/>
      <c r="S20" s="198">
        <v>3920</v>
      </c>
      <c r="T20" s="199"/>
      <c r="AF20" s="208"/>
    </row>
    <row r="21" spans="17:32" x14ac:dyDescent="0.25">
      <c r="Q21" s="197"/>
      <c r="R21" s="197"/>
      <c r="S21" s="200"/>
      <c r="T21" s="201"/>
      <c r="AF21" s="208"/>
    </row>
    <row r="22" spans="17:32" x14ac:dyDescent="0.25">
      <c r="AF22" s="208"/>
    </row>
    <row r="24" spans="17:32" x14ac:dyDescent="0.25">
      <c r="Q24" s="275" t="s">
        <v>65</v>
      </c>
      <c r="R24" s="197"/>
      <c r="S24" s="198">
        <v>200</v>
      </c>
      <c r="T24" s="199"/>
    </row>
    <row r="25" spans="17:32" x14ac:dyDescent="0.25">
      <c r="Q25" s="197"/>
      <c r="R25" s="197"/>
      <c r="S25" s="200"/>
      <c r="T25" s="201"/>
    </row>
    <row r="28" spans="17:32" x14ac:dyDescent="0.25">
      <c r="Q28" s="210" t="s">
        <v>59</v>
      </c>
      <c r="R28" s="197"/>
      <c r="S28" s="211">
        <v>0.01</v>
      </c>
      <c r="T28" s="212"/>
    </row>
    <row r="29" spans="17:32" x14ac:dyDescent="0.25">
      <c r="Q29" s="197"/>
      <c r="R29" s="197"/>
      <c r="S29" s="213"/>
      <c r="T29" s="214"/>
    </row>
    <row r="30" spans="17:32" ht="33.75" x14ac:dyDescent="0.25">
      <c r="Q30" s="74"/>
      <c r="R30" s="74"/>
    </row>
    <row r="32" spans="17:32" x14ac:dyDescent="0.25">
      <c r="Q32" s="210" t="s">
        <v>66</v>
      </c>
      <c r="R32" s="197"/>
      <c r="S32" s="211">
        <f>S28*2</f>
        <v>0.02</v>
      </c>
      <c r="T32" s="212"/>
    </row>
    <row r="33" spans="16:40" x14ac:dyDescent="0.25">
      <c r="Q33" s="197"/>
      <c r="R33" s="197"/>
      <c r="S33" s="213"/>
      <c r="T33" s="214"/>
    </row>
    <row r="36" spans="16:40" x14ac:dyDescent="0.25">
      <c r="Q36" s="215" t="s">
        <v>53</v>
      </c>
      <c r="R36" s="215"/>
      <c r="S36" s="198">
        <v>16</v>
      </c>
      <c r="T36" s="216"/>
    </row>
    <row r="37" spans="16:40" x14ac:dyDescent="0.25">
      <c r="Q37" s="215"/>
      <c r="R37" s="215"/>
      <c r="S37" s="217"/>
      <c r="T37" s="218"/>
    </row>
    <row r="38" spans="16:40" x14ac:dyDescent="0.25">
      <c r="U38" s="55"/>
      <c r="V38" s="55"/>
      <c r="W38" s="55"/>
      <c r="X38" s="55"/>
      <c r="Y38" s="55"/>
      <c r="Z38" s="55"/>
      <c r="AA38" s="55"/>
      <c r="AB38" s="55"/>
      <c r="AC38" s="55"/>
    </row>
    <row r="39" spans="16:40" x14ac:dyDescent="0.25"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</row>
    <row r="40" spans="16:40" ht="15" customHeight="1" x14ac:dyDescent="0.25"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E40" s="208" t="s">
        <v>70</v>
      </c>
      <c r="AF40" s="208"/>
      <c r="AG40" s="209"/>
      <c r="AH40" s="202">
        <f>-TINV(0.02,15)</f>
        <v>-2.6024802950111221</v>
      </c>
      <c r="AI40" s="203"/>
      <c r="AK40" s="208"/>
      <c r="AL40" s="208"/>
      <c r="AM40" s="208"/>
      <c r="AN40" s="208"/>
    </row>
    <row r="41" spans="16:40" ht="15" customHeight="1" x14ac:dyDescent="0.25"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E41" s="208"/>
      <c r="AF41" s="208"/>
      <c r="AG41" s="209"/>
      <c r="AH41" s="204"/>
      <c r="AI41" s="205"/>
      <c r="AK41" s="208"/>
      <c r="AL41" s="208"/>
      <c r="AM41" s="208"/>
      <c r="AN41" s="208"/>
    </row>
    <row r="42" spans="16:40" ht="15" customHeight="1" x14ac:dyDescent="0.25"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E42" s="208"/>
      <c r="AF42" s="208"/>
      <c r="AG42" s="209"/>
      <c r="AH42" s="204"/>
      <c r="AI42" s="205"/>
      <c r="AK42" s="208"/>
      <c r="AL42" s="208"/>
      <c r="AM42" s="208"/>
      <c r="AN42" s="208"/>
    </row>
    <row r="43" spans="16:40" ht="15" customHeight="1" x14ac:dyDescent="0.25">
      <c r="R43" s="55"/>
      <c r="S43" s="55"/>
      <c r="T43" s="219" t="s">
        <v>56</v>
      </c>
      <c r="U43" s="229">
        <f>S20</f>
        <v>3920</v>
      </c>
      <c r="V43" s="230"/>
      <c r="AB43" s="55"/>
      <c r="AC43" s="55"/>
      <c r="AE43" s="208"/>
      <c r="AF43" s="208"/>
      <c r="AG43" s="209"/>
      <c r="AH43" s="206"/>
      <c r="AI43" s="207"/>
      <c r="AK43" s="208"/>
      <c r="AL43" s="208"/>
      <c r="AM43" s="208"/>
      <c r="AN43" s="208"/>
    </row>
    <row r="44" spans="16:40" x14ac:dyDescent="0.25">
      <c r="R44" s="55"/>
      <c r="S44" s="55"/>
      <c r="T44" s="220"/>
      <c r="U44" s="231"/>
      <c r="V44" s="232"/>
      <c r="AB44" s="55"/>
      <c r="AC44" s="55"/>
    </row>
    <row r="45" spans="16:40" ht="15" customHeight="1" x14ac:dyDescent="0.25">
      <c r="R45" s="55"/>
      <c r="S45" s="55"/>
      <c r="T45" s="55"/>
      <c r="U45" s="75"/>
      <c r="X45" s="55"/>
      <c r="Y45" s="55"/>
    </row>
    <row r="46" spans="16:40" ht="15" customHeight="1" x14ac:dyDescent="0.25">
      <c r="P46" s="55"/>
      <c r="Q46" s="55"/>
      <c r="R46" s="55"/>
      <c r="S46" s="233" t="s">
        <v>60</v>
      </c>
      <c r="T46" s="219" t="s">
        <v>56</v>
      </c>
      <c r="U46" s="229">
        <f>S16</f>
        <v>4000</v>
      </c>
      <c r="V46" s="230"/>
      <c r="X46" s="55"/>
      <c r="Y46" s="55"/>
    </row>
    <row r="47" spans="16:40" ht="15" customHeight="1" x14ac:dyDescent="0.25">
      <c r="P47" s="55"/>
      <c r="Q47" s="55"/>
      <c r="R47" s="55"/>
      <c r="S47" s="234"/>
      <c r="T47" s="220"/>
      <c r="U47" s="231"/>
      <c r="V47" s="232"/>
      <c r="AA47" s="55"/>
      <c r="AB47" s="55"/>
      <c r="AC47" s="55"/>
    </row>
    <row r="48" spans="16:40" ht="15" customHeight="1" x14ac:dyDescent="0.25">
      <c r="P48" s="55"/>
      <c r="Q48" s="55"/>
      <c r="R48" s="55"/>
      <c r="S48" s="55"/>
      <c r="T48" s="55"/>
      <c r="U48" s="76"/>
      <c r="AC48" s="55"/>
    </row>
    <row r="49" spans="14:29" ht="14.45" customHeight="1" x14ac:dyDescent="0.25">
      <c r="N49" s="55"/>
      <c r="O49" s="55"/>
      <c r="P49" s="55"/>
      <c r="Q49" s="55"/>
      <c r="R49" s="55"/>
      <c r="S49" s="233" t="s">
        <v>65</v>
      </c>
      <c r="T49" s="219" t="s">
        <v>56</v>
      </c>
      <c r="U49" s="229">
        <f>S24</f>
        <v>200</v>
      </c>
      <c r="V49" s="230"/>
      <c r="X49" s="55"/>
      <c r="AC49" s="55"/>
    </row>
    <row r="50" spans="14:29" ht="14.45" customHeight="1" x14ac:dyDescent="0.25">
      <c r="N50" s="55"/>
      <c r="O50" s="55"/>
      <c r="P50" s="55"/>
      <c r="Q50" s="55"/>
      <c r="R50" s="55"/>
      <c r="S50" s="234"/>
      <c r="T50" s="220"/>
      <c r="U50" s="231"/>
      <c r="V50" s="232"/>
      <c r="X50" s="55"/>
      <c r="Y50" s="55"/>
      <c r="Z50" s="55"/>
      <c r="AA50" s="55"/>
      <c r="AB50" s="55"/>
      <c r="AC50" s="55"/>
    </row>
    <row r="51" spans="14:29" ht="22.5" x14ac:dyDescent="0.25">
      <c r="N51" s="55"/>
      <c r="O51" s="55"/>
      <c r="P51" s="55"/>
      <c r="Q51" s="55"/>
      <c r="R51" s="55"/>
      <c r="S51" s="55"/>
      <c r="T51" s="55"/>
      <c r="U51" s="76"/>
      <c r="X51" s="55"/>
      <c r="Y51" s="55"/>
      <c r="Z51" s="55"/>
      <c r="AA51" s="55"/>
      <c r="AB51" s="55"/>
      <c r="AC51" s="55"/>
    </row>
    <row r="52" spans="14:29" ht="27.6" customHeight="1" x14ac:dyDescent="3.5">
      <c r="N52" s="55"/>
      <c r="O52" s="55"/>
      <c r="P52" s="55"/>
      <c r="Q52" s="55"/>
      <c r="R52" s="55"/>
      <c r="S52" s="77" t="s">
        <v>61</v>
      </c>
      <c r="T52" s="78" t="s">
        <v>56</v>
      </c>
      <c r="U52" s="221">
        <v>16</v>
      </c>
      <c r="V52" s="222"/>
      <c r="X52" s="55"/>
      <c r="Y52" s="79" t="s">
        <v>62</v>
      </c>
      <c r="Z52" s="55"/>
      <c r="AA52" s="55"/>
      <c r="AB52" s="55"/>
      <c r="AC52" s="55"/>
    </row>
    <row r="53" spans="14:29" x14ac:dyDescent="0.25"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</row>
    <row r="54" spans="14:29" x14ac:dyDescent="0.25">
      <c r="N54" s="55"/>
      <c r="O54" s="55"/>
      <c r="P54" s="55"/>
      <c r="Q54" s="55"/>
      <c r="R54" s="55"/>
      <c r="W54" s="55"/>
      <c r="X54" s="55"/>
      <c r="Y54" s="55"/>
      <c r="Z54" s="55"/>
      <c r="AA54" s="55"/>
      <c r="AB54" s="55"/>
      <c r="AC54" s="55"/>
    </row>
    <row r="55" spans="14:29" ht="29.25" x14ac:dyDescent="0.25">
      <c r="N55" s="55"/>
      <c r="O55" s="55"/>
      <c r="P55" s="55"/>
      <c r="Q55" s="55"/>
      <c r="R55" s="55"/>
      <c r="S55" s="55"/>
      <c r="T55" s="78" t="s">
        <v>56</v>
      </c>
      <c r="U55" s="221">
        <f>SQRT(U52)</f>
        <v>4</v>
      </c>
      <c r="V55" s="222"/>
      <c r="W55" s="55"/>
      <c r="X55" s="55"/>
      <c r="Y55" s="55"/>
      <c r="Z55" s="55"/>
      <c r="AA55" s="55"/>
      <c r="AB55" s="55"/>
      <c r="AC55" s="55"/>
    </row>
    <row r="56" spans="14:29" x14ac:dyDescent="0.25"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</row>
    <row r="57" spans="14:29" ht="14.45" customHeight="1" x14ac:dyDescent="0.25">
      <c r="N57" s="55"/>
      <c r="O57" s="55"/>
      <c r="P57" s="55"/>
      <c r="Q57" s="55"/>
      <c r="R57" s="55"/>
      <c r="S57" s="223">
        <f>(U43-U46)/(U49/U55)</f>
        <v>-1.6</v>
      </c>
      <c r="T57" s="224"/>
      <c r="U57" s="224"/>
      <c r="V57" s="225"/>
      <c r="W57" s="55"/>
      <c r="X57" s="55"/>
      <c r="Y57" s="55"/>
      <c r="Z57" s="55"/>
      <c r="AA57" s="55"/>
      <c r="AB57" s="55"/>
      <c r="AC57" s="55"/>
    </row>
    <row r="58" spans="14:29" ht="14.45" customHeight="1" x14ac:dyDescent="0.25">
      <c r="N58" s="55"/>
      <c r="O58" s="55"/>
      <c r="P58" s="55"/>
      <c r="Q58" s="55"/>
      <c r="R58" s="55"/>
      <c r="S58" s="226"/>
      <c r="T58" s="227"/>
      <c r="U58" s="227"/>
      <c r="V58" s="228"/>
      <c r="W58" s="55"/>
      <c r="X58" s="55"/>
      <c r="Y58" s="55"/>
      <c r="Z58" s="55"/>
      <c r="AA58" s="55"/>
      <c r="AB58" s="55"/>
      <c r="AC58" s="55"/>
    </row>
    <row r="59" spans="14:29" x14ac:dyDescent="0.25"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</row>
    <row r="60" spans="14:29" x14ac:dyDescent="0.2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</row>
    <row r="61" spans="14:29" x14ac:dyDescent="0.25">
      <c r="N61" s="55"/>
      <c r="O61" s="55"/>
      <c r="P61" s="55"/>
      <c r="Q61" s="55"/>
      <c r="R61" s="55"/>
      <c r="S61" s="55"/>
    </row>
    <row r="62" spans="14:29" x14ac:dyDescent="0.25">
      <c r="N62" s="55"/>
      <c r="O62" s="55"/>
      <c r="P62" s="55"/>
      <c r="Q62" s="55"/>
      <c r="R62" s="55"/>
      <c r="S62" s="55"/>
    </row>
    <row r="63" spans="14:29" x14ac:dyDescent="0.25">
      <c r="N63" s="55"/>
      <c r="O63" s="55"/>
      <c r="P63" s="55"/>
      <c r="Q63" s="55"/>
      <c r="R63" s="55"/>
    </row>
    <row r="64" spans="14:29" x14ac:dyDescent="0.25">
      <c r="N64" s="55"/>
      <c r="O64" s="55"/>
      <c r="P64" s="55"/>
      <c r="Q64" s="55"/>
      <c r="R64" s="55"/>
    </row>
    <row r="65" spans="14:18" x14ac:dyDescent="0.25">
      <c r="N65" s="55"/>
      <c r="O65" s="55"/>
      <c r="P65" s="55"/>
      <c r="Q65" s="55"/>
      <c r="R65" s="55"/>
    </row>
    <row r="66" spans="14:18" x14ac:dyDescent="0.25">
      <c r="N66" s="55"/>
      <c r="O66" s="55"/>
      <c r="P66" s="55"/>
      <c r="Q66" s="55"/>
      <c r="R66" s="55"/>
    </row>
    <row r="67" spans="14:18" x14ac:dyDescent="0.25">
      <c r="N67" s="55"/>
      <c r="O67" s="55"/>
      <c r="P67" s="55"/>
      <c r="Q67" s="55"/>
      <c r="R67" s="55"/>
    </row>
    <row r="68" spans="14:18" x14ac:dyDescent="0.25">
      <c r="N68" s="55"/>
      <c r="O68" s="55"/>
      <c r="P68" s="55"/>
      <c r="Q68" s="55"/>
      <c r="R68" s="55"/>
    </row>
    <row r="69" spans="14:18" x14ac:dyDescent="0.25">
      <c r="N69" s="55"/>
      <c r="O69" s="55"/>
      <c r="P69" s="55"/>
      <c r="Q69" s="55"/>
      <c r="R69" s="55"/>
    </row>
    <row r="70" spans="14:18" x14ac:dyDescent="0.25">
      <c r="N70" s="55"/>
      <c r="O70" s="55"/>
      <c r="P70" s="55"/>
      <c r="Q70" s="55"/>
      <c r="R70" s="55"/>
    </row>
    <row r="71" spans="14:18" x14ac:dyDescent="0.25">
      <c r="N71" s="55"/>
      <c r="O71" s="55"/>
      <c r="P71" s="55"/>
      <c r="Q71" s="55"/>
      <c r="R71" s="55"/>
    </row>
    <row r="72" spans="14:18" x14ac:dyDescent="0.25">
      <c r="N72" s="55"/>
      <c r="O72" s="55"/>
      <c r="P72" s="55"/>
      <c r="Q72" s="55"/>
      <c r="R72" s="55"/>
    </row>
    <row r="73" spans="14:18" x14ac:dyDescent="0.25">
      <c r="N73" s="55"/>
      <c r="O73" s="55"/>
      <c r="P73" s="55"/>
      <c r="Q73" s="55"/>
      <c r="R73" s="55"/>
    </row>
    <row r="74" spans="14:18" x14ac:dyDescent="0.25">
      <c r="N74" s="55"/>
      <c r="O74" s="55"/>
      <c r="P74" s="55"/>
      <c r="Q74" s="55"/>
      <c r="R74" s="55"/>
    </row>
    <row r="75" spans="14:18" x14ac:dyDescent="0.25">
      <c r="N75" s="55"/>
      <c r="O75" s="55"/>
      <c r="P75" s="55"/>
      <c r="Q75" s="55"/>
      <c r="R75" s="55"/>
    </row>
    <row r="76" spans="14:18" x14ac:dyDescent="0.25">
      <c r="N76" s="55"/>
      <c r="O76" s="55"/>
      <c r="P76" s="55"/>
      <c r="Q76" s="55"/>
      <c r="R76" s="55"/>
    </row>
    <row r="77" spans="14:18" x14ac:dyDescent="0.25">
      <c r="N77" s="55"/>
      <c r="O77" s="55"/>
      <c r="P77" s="55"/>
      <c r="Q77" s="55"/>
      <c r="R77" s="55"/>
    </row>
    <row r="78" spans="14:18" ht="18" customHeight="1" x14ac:dyDescent="0.25">
      <c r="N78" s="55"/>
      <c r="O78" s="55"/>
      <c r="P78" s="55"/>
      <c r="Q78" s="55"/>
      <c r="R78" s="55"/>
    </row>
    <row r="79" spans="14:18" ht="18" customHeight="1" x14ac:dyDescent="0.25">
      <c r="N79" s="55"/>
      <c r="O79" s="55"/>
      <c r="P79" s="55"/>
      <c r="Q79" s="55"/>
      <c r="R79" s="55"/>
    </row>
    <row r="80" spans="14:18" ht="18" customHeight="1" x14ac:dyDescent="0.25">
      <c r="N80" s="55"/>
      <c r="O80" s="55"/>
      <c r="P80" s="55"/>
      <c r="Q80" s="55"/>
      <c r="R80" s="55"/>
    </row>
    <row r="81" spans="14:18" ht="18" customHeight="1" x14ac:dyDescent="0.25">
      <c r="N81" s="55"/>
      <c r="O81" s="55"/>
      <c r="P81" s="55"/>
      <c r="Q81" s="55"/>
      <c r="R81" s="55"/>
    </row>
    <row r="82" spans="14:18" x14ac:dyDescent="0.25">
      <c r="N82" s="55"/>
      <c r="O82" s="55"/>
      <c r="P82" s="55"/>
      <c r="Q82" s="55"/>
      <c r="R82" s="55"/>
    </row>
    <row r="83" spans="14:18" x14ac:dyDescent="0.25">
      <c r="N83" s="55"/>
      <c r="O83" s="55"/>
      <c r="P83" s="55"/>
      <c r="Q83" s="55"/>
      <c r="R83" s="55"/>
    </row>
    <row r="84" spans="14:18" ht="26.25" customHeight="1" x14ac:dyDescent="0.25">
      <c r="N84" s="55"/>
      <c r="O84" s="55"/>
      <c r="P84" s="55"/>
      <c r="Q84" s="55"/>
      <c r="R84" s="55"/>
    </row>
    <row r="85" spans="14:18" ht="15" customHeight="1" x14ac:dyDescent="0.25">
      <c r="N85" s="55"/>
      <c r="O85" s="55"/>
      <c r="P85" s="55"/>
      <c r="Q85" s="55"/>
      <c r="R85" s="55"/>
    </row>
    <row r="86" spans="14:18" ht="15" customHeight="1" x14ac:dyDescent="0.25">
      <c r="N86" s="55"/>
      <c r="O86" s="55"/>
      <c r="P86" s="55"/>
      <c r="Q86" s="55"/>
      <c r="R86" s="55"/>
    </row>
    <row r="87" spans="14:18" x14ac:dyDescent="0.25">
      <c r="N87" s="55"/>
      <c r="O87" s="55"/>
      <c r="P87" s="55"/>
      <c r="Q87" s="55"/>
      <c r="R87" s="55"/>
    </row>
    <row r="88" spans="14:18" ht="15" customHeight="1" x14ac:dyDescent="0.25">
      <c r="N88" s="55"/>
      <c r="O88" s="55"/>
      <c r="P88" s="55"/>
      <c r="Q88" s="55"/>
      <c r="R88" s="55"/>
    </row>
    <row r="89" spans="14:18" ht="15" customHeight="1" x14ac:dyDescent="0.25">
      <c r="N89" s="55"/>
      <c r="O89" s="55"/>
      <c r="P89" s="55"/>
      <c r="Q89" s="55"/>
      <c r="R89" s="55"/>
    </row>
    <row r="90" spans="14:18" x14ac:dyDescent="0.25">
      <c r="N90" s="55"/>
      <c r="O90" s="55"/>
      <c r="P90" s="55"/>
      <c r="Q90" s="55"/>
      <c r="R90" s="55"/>
    </row>
    <row r="91" spans="14:18" x14ac:dyDescent="0.25">
      <c r="N91" s="55"/>
      <c r="O91" s="55"/>
      <c r="P91" s="55"/>
      <c r="Q91" s="55"/>
      <c r="R91" s="55"/>
    </row>
    <row r="92" spans="14:18" x14ac:dyDescent="0.25">
      <c r="N92" s="55"/>
      <c r="O92" s="55"/>
      <c r="P92" s="55"/>
      <c r="Q92" s="55"/>
      <c r="R92" s="55"/>
    </row>
    <row r="93" spans="14:18" x14ac:dyDescent="0.25">
      <c r="N93" s="55"/>
      <c r="O93" s="55"/>
      <c r="P93" s="55"/>
      <c r="Q93" s="55"/>
      <c r="R93" s="55"/>
    </row>
    <row r="94" spans="14:18" x14ac:dyDescent="0.25">
      <c r="N94" s="55"/>
      <c r="O94" s="55"/>
      <c r="P94" s="55"/>
      <c r="Q94" s="55"/>
      <c r="R94" s="55"/>
    </row>
    <row r="95" spans="14:18" x14ac:dyDescent="0.25">
      <c r="Q95" s="55"/>
      <c r="R95" s="55"/>
    </row>
    <row r="96" spans="14:18" x14ac:dyDescent="0.25">
      <c r="Q96" s="55"/>
      <c r="R96" s="55"/>
    </row>
    <row r="97" spans="17:18" x14ac:dyDescent="0.25">
      <c r="Q97" s="55"/>
      <c r="R97" s="55"/>
    </row>
    <row r="98" spans="17:18" x14ac:dyDescent="0.25">
      <c r="Q98" s="55"/>
      <c r="R98" s="55"/>
    </row>
    <row r="99" spans="17:18" ht="14.45" customHeight="1" x14ac:dyDescent="0.25">
      <c r="Q99" s="55"/>
      <c r="R99" s="55"/>
    </row>
    <row r="100" spans="17:18" ht="14.45" customHeight="1" x14ac:dyDescent="0.25">
      <c r="Q100" s="55"/>
      <c r="R100" s="55"/>
    </row>
    <row r="101" spans="17:18" x14ac:dyDescent="0.25">
      <c r="Q101" s="55"/>
      <c r="R101" s="55"/>
    </row>
    <row r="102" spans="17:18" x14ac:dyDescent="0.25">
      <c r="Q102" s="55"/>
      <c r="R102" s="55"/>
    </row>
    <row r="103" spans="17:18" ht="15" customHeight="1" x14ac:dyDescent="0.25">
      <c r="Q103" s="55"/>
      <c r="R103" s="55"/>
    </row>
    <row r="104" spans="17:18" ht="15" customHeight="1" x14ac:dyDescent="0.25">
      <c r="Q104" s="55"/>
      <c r="R104" s="55"/>
    </row>
    <row r="105" spans="17:18" ht="15" customHeight="1" x14ac:dyDescent="0.25">
      <c r="Q105" s="55"/>
      <c r="R105" s="55"/>
    </row>
    <row r="106" spans="17:18" ht="15" customHeight="1" x14ac:dyDescent="0.25">
      <c r="Q106" s="55"/>
      <c r="R106" s="55"/>
    </row>
    <row r="107" spans="17:18" ht="15" customHeight="1" x14ac:dyDescent="0.25">
      <c r="Q107" s="55"/>
      <c r="R107" s="55"/>
    </row>
    <row r="108" spans="17:18" ht="15" customHeight="1" x14ac:dyDescent="0.25">
      <c r="Q108" s="55"/>
      <c r="R108" s="55"/>
    </row>
    <row r="109" spans="17:18" ht="15" customHeight="1" x14ac:dyDescent="0.25">
      <c r="Q109" s="55"/>
      <c r="R109" s="55"/>
    </row>
    <row r="110" spans="17:18" ht="15" customHeight="1" x14ac:dyDescent="0.25"/>
    <row r="111" spans="17:18" ht="15" customHeight="1" x14ac:dyDescent="0.25"/>
    <row r="112" spans="17:18" ht="15" customHeight="1" x14ac:dyDescent="0.25">
      <c r="Q112" s="55"/>
      <c r="R112" s="55"/>
    </row>
    <row r="113" spans="14:18" ht="15" customHeight="1" x14ac:dyDescent="0.25">
      <c r="R113" s="55"/>
    </row>
    <row r="114" spans="14:18" ht="15" customHeight="1" x14ac:dyDescent="0.25">
      <c r="R114" s="55"/>
    </row>
    <row r="115" spans="14:18" ht="18.75" customHeight="1" x14ac:dyDescent="0.25">
      <c r="Q115" s="55"/>
      <c r="R115" s="55"/>
    </row>
    <row r="116" spans="14:18" ht="15" customHeight="1" x14ac:dyDescent="0.25">
      <c r="Q116" s="55"/>
      <c r="R116" s="55"/>
    </row>
    <row r="117" spans="14:18" ht="32.25" customHeight="1" x14ac:dyDescent="0.25">
      <c r="Q117" s="55"/>
      <c r="R117" s="55"/>
    </row>
    <row r="118" spans="14:18" ht="15" customHeight="1" x14ac:dyDescent="0.25">
      <c r="Q118" s="55"/>
      <c r="R118" s="55"/>
    </row>
    <row r="119" spans="14:18" ht="26.25" customHeight="1" x14ac:dyDescent="0.25">
      <c r="Q119" s="55"/>
      <c r="R119" s="55"/>
    </row>
    <row r="120" spans="14:18" ht="33.75" customHeight="1" x14ac:dyDescent="0.25">
      <c r="Q120" s="55"/>
      <c r="R120" s="55"/>
    </row>
    <row r="121" spans="14:18" ht="15" customHeight="1" x14ac:dyDescent="0.25">
      <c r="Q121" s="55"/>
      <c r="R121" s="55"/>
    </row>
    <row r="122" spans="14:18" ht="15" customHeight="1" x14ac:dyDescent="0.25">
      <c r="Q122" s="55"/>
      <c r="R122" s="55"/>
    </row>
    <row r="123" spans="14:18" ht="15" customHeight="1" x14ac:dyDescent="0.25">
      <c r="Q123" s="55"/>
      <c r="R123" s="55"/>
    </row>
    <row r="124" spans="14:18" ht="15" customHeight="1" x14ac:dyDescent="0.25">
      <c r="Q124" s="55"/>
      <c r="R124" s="55"/>
    </row>
    <row r="125" spans="14:18" ht="15" customHeight="1" x14ac:dyDescent="0.25">
      <c r="Q125" s="55"/>
      <c r="R125" s="55"/>
    </row>
    <row r="126" spans="14:18" x14ac:dyDescent="0.25">
      <c r="Q126" s="55"/>
      <c r="R126" s="55"/>
    </row>
    <row r="127" spans="14:18" x14ac:dyDescent="0.25">
      <c r="N127" s="55"/>
      <c r="O127" s="55"/>
      <c r="P127" s="55"/>
      <c r="Q127" s="55"/>
      <c r="R127" s="55"/>
    </row>
    <row r="128" spans="14:18" x14ac:dyDescent="0.25">
      <c r="R128" s="55"/>
    </row>
    <row r="129" spans="14:18" x14ac:dyDescent="0.25">
      <c r="R129" s="55"/>
    </row>
    <row r="130" spans="14:18" ht="14.45" customHeight="1" x14ac:dyDescent="0.25">
      <c r="R130" s="55"/>
    </row>
    <row r="131" spans="14:18" ht="14.45" customHeight="1" x14ac:dyDescent="0.25">
      <c r="R131" s="55"/>
    </row>
    <row r="132" spans="14:18" x14ac:dyDescent="0.25">
      <c r="R132" s="55"/>
    </row>
    <row r="133" spans="14:18" x14ac:dyDescent="0.25">
      <c r="R133" s="55"/>
    </row>
    <row r="134" spans="14:18" ht="14.45" customHeight="1" x14ac:dyDescent="0.25">
      <c r="R134" s="55"/>
    </row>
    <row r="135" spans="14:18" ht="14.45" customHeight="1" x14ac:dyDescent="0.25">
      <c r="R135" s="55"/>
    </row>
    <row r="136" spans="14:18" ht="14.45" customHeight="1" x14ac:dyDescent="0.25">
      <c r="R136" s="55"/>
    </row>
    <row r="137" spans="14:18" x14ac:dyDescent="0.25">
      <c r="R137" s="55"/>
    </row>
    <row r="138" spans="14:18" x14ac:dyDescent="0.25">
      <c r="R138" s="55"/>
    </row>
    <row r="139" spans="14:18" x14ac:dyDescent="0.25">
      <c r="R139" s="55"/>
    </row>
    <row r="140" spans="14:18" x14ac:dyDescent="0.25">
      <c r="R140" s="55"/>
    </row>
    <row r="141" spans="14:18" ht="14.45" customHeight="1" x14ac:dyDescent="0.25">
      <c r="R141" s="55"/>
    </row>
    <row r="142" spans="14:18" ht="14.45" customHeight="1" x14ac:dyDescent="0.25">
      <c r="R142" s="55"/>
    </row>
    <row r="143" spans="14:18" x14ac:dyDescent="0.25">
      <c r="R143" s="55"/>
    </row>
    <row r="144" spans="14:18" x14ac:dyDescent="0.25">
      <c r="N144" s="55"/>
      <c r="O144" s="55"/>
      <c r="P144" s="55"/>
      <c r="Q144" s="55"/>
      <c r="R144" s="55"/>
    </row>
    <row r="145" spans="14:18" x14ac:dyDescent="0.25">
      <c r="N145" s="55"/>
      <c r="O145" s="55"/>
      <c r="P145" s="55"/>
      <c r="Q145" s="55"/>
      <c r="R145" s="55"/>
    </row>
  </sheetData>
  <mergeCells count="30">
    <mergeCell ref="S46:S47"/>
    <mergeCell ref="T46:T47"/>
    <mergeCell ref="U46:V47"/>
    <mergeCell ref="S57:V58"/>
    <mergeCell ref="S49:S50"/>
    <mergeCell ref="T49:T50"/>
    <mergeCell ref="U49:V50"/>
    <mergeCell ref="U52:V52"/>
    <mergeCell ref="U55:V55"/>
    <mergeCell ref="Q24:R25"/>
    <mergeCell ref="S24:T25"/>
    <mergeCell ref="Q28:R29"/>
    <mergeCell ref="S28:T29"/>
    <mergeCell ref="AK40:AN43"/>
    <mergeCell ref="AH40:AI43"/>
    <mergeCell ref="U43:V44"/>
    <mergeCell ref="AE40:AG43"/>
    <mergeCell ref="Q32:R33"/>
    <mergeCell ref="S32:T33"/>
    <mergeCell ref="Q36:R37"/>
    <mergeCell ref="S36:T37"/>
    <mergeCell ref="T43:T44"/>
    <mergeCell ref="AF19:AF22"/>
    <mergeCell ref="R6:AA7"/>
    <mergeCell ref="R9:T10"/>
    <mergeCell ref="S12:U13"/>
    <mergeCell ref="Q16:R17"/>
    <mergeCell ref="S16:T17"/>
    <mergeCell ref="Q20:R21"/>
    <mergeCell ref="S20:T21"/>
  </mergeCells>
  <pageMargins left="0.7" right="0.7" top="0.75" bottom="0.75" header="0.3" footer="0.3"/>
  <pageSetup scale="23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A935-1D99-41E9-810A-A1C5EE93E745}">
  <sheetPr>
    <pageSetUpPr fitToPage="1"/>
  </sheetPr>
  <dimension ref="N6:AH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2" spans="17:28" x14ac:dyDescent="0.25">
      <c r="S12" s="108"/>
      <c r="T12" s="108"/>
      <c r="U12" s="108"/>
    </row>
    <row r="13" spans="17:28" ht="15" customHeight="1" x14ac:dyDescent="0.25">
      <c r="S13" s="108"/>
      <c r="T13" s="108"/>
      <c r="U13" s="108"/>
    </row>
    <row r="14" spans="17:28" ht="15" customHeight="1" x14ac:dyDescent="0.25"/>
    <row r="16" spans="17:28" ht="15" customHeight="1" x14ac:dyDescent="0.25">
      <c r="Q16" s="197" t="s">
        <v>46</v>
      </c>
      <c r="R16" s="197"/>
      <c r="S16" s="198">
        <v>1000</v>
      </c>
      <c r="T16" s="199"/>
    </row>
    <row r="17" spans="17:32" ht="15" customHeight="1" x14ac:dyDescent="0.25">
      <c r="Q17" s="197"/>
      <c r="R17" s="197"/>
      <c r="S17" s="200"/>
      <c r="T17" s="201"/>
    </row>
    <row r="19" spans="17:32" ht="26.25" x14ac:dyDescent="0.25">
      <c r="Q19" s="59"/>
      <c r="AF19" s="208"/>
    </row>
    <row r="20" spans="17:32" x14ac:dyDescent="0.25">
      <c r="Q20" s="197" t="s">
        <v>56</v>
      </c>
      <c r="R20" s="197"/>
      <c r="S20" s="198">
        <v>975</v>
      </c>
      <c r="T20" s="199"/>
      <c r="AF20" s="208"/>
    </row>
    <row r="21" spans="17:32" ht="16.899999999999999" customHeight="1" x14ac:dyDescent="0.25">
      <c r="Q21" s="197"/>
      <c r="R21" s="197"/>
      <c r="S21" s="200"/>
      <c r="T21" s="201"/>
      <c r="AF21" s="208"/>
    </row>
    <row r="22" spans="17:32" x14ac:dyDescent="0.25">
      <c r="AF22" s="208"/>
    </row>
    <row r="24" spans="17:32" x14ac:dyDescent="0.25">
      <c r="Q24" s="197" t="s">
        <v>58</v>
      </c>
      <c r="R24" s="197"/>
      <c r="S24" s="198">
        <v>90</v>
      </c>
      <c r="T24" s="199"/>
    </row>
    <row r="25" spans="17:32" x14ac:dyDescent="0.25">
      <c r="Q25" s="197"/>
      <c r="R25" s="197"/>
      <c r="S25" s="200"/>
      <c r="T25" s="201"/>
    </row>
    <row r="28" spans="17:32" x14ac:dyDescent="0.25">
      <c r="Q28" s="210" t="s">
        <v>59</v>
      </c>
      <c r="R28" s="197"/>
      <c r="S28" s="211">
        <v>0.05</v>
      </c>
      <c r="T28" s="212"/>
    </row>
    <row r="29" spans="17:32" x14ac:dyDescent="0.25">
      <c r="Q29" s="197"/>
      <c r="R29" s="197"/>
      <c r="S29" s="213"/>
      <c r="T29" s="214"/>
    </row>
    <row r="30" spans="17:32" ht="33.75" x14ac:dyDescent="0.25">
      <c r="Q30" s="74"/>
      <c r="R30" s="74"/>
    </row>
    <row r="32" spans="17:32" ht="14.45" customHeight="1" x14ac:dyDescent="0.25">
      <c r="Q32" s="210" t="s">
        <v>64</v>
      </c>
      <c r="R32" s="197"/>
      <c r="S32" s="211">
        <f>0.05/2</f>
        <v>2.5000000000000001E-2</v>
      </c>
      <c r="T32" s="212"/>
    </row>
    <row r="33" spans="16:34" ht="14.45" customHeight="1" x14ac:dyDescent="0.25">
      <c r="Q33" s="197"/>
      <c r="R33" s="197"/>
      <c r="S33" s="213"/>
      <c r="T33" s="214"/>
    </row>
    <row r="36" spans="16:34" x14ac:dyDescent="0.25">
      <c r="Q36" s="215" t="s">
        <v>53</v>
      </c>
      <c r="R36" s="215"/>
      <c r="S36" s="198">
        <v>81</v>
      </c>
      <c r="T36" s="216"/>
    </row>
    <row r="37" spans="16:34" x14ac:dyDescent="0.25">
      <c r="Q37" s="215"/>
      <c r="R37" s="215"/>
      <c r="S37" s="217"/>
      <c r="T37" s="218"/>
    </row>
    <row r="38" spans="16:34" x14ac:dyDescent="0.25">
      <c r="U38" s="55"/>
      <c r="V38" s="55"/>
      <c r="W38" s="55"/>
      <c r="X38" s="55"/>
      <c r="Y38" s="55"/>
      <c r="Z38" s="55"/>
      <c r="AA38" s="55"/>
      <c r="AB38" s="55"/>
      <c r="AC38" s="55"/>
    </row>
    <row r="39" spans="16:34" x14ac:dyDescent="0.25"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</row>
    <row r="40" spans="16:34" ht="14.45" customHeight="1" x14ac:dyDescent="0.25"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208" t="s">
        <v>67</v>
      </c>
      <c r="AE40" s="208"/>
      <c r="AF40" s="209"/>
      <c r="AG40" s="202">
        <f>_xlfn.NORM.S.INV(0.025)</f>
        <v>-1.9599639845400538</v>
      </c>
      <c r="AH40" s="203"/>
    </row>
    <row r="41" spans="16:34" ht="14.45" customHeight="1" x14ac:dyDescent="0.25"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208"/>
      <c r="AE41" s="208"/>
      <c r="AF41" s="209"/>
      <c r="AG41" s="204"/>
      <c r="AH41" s="205"/>
    </row>
    <row r="42" spans="16:34" ht="14.45" customHeight="1" x14ac:dyDescent="0.25"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208"/>
      <c r="AE42" s="208"/>
      <c r="AF42" s="209"/>
      <c r="AG42" s="204"/>
      <c r="AH42" s="205"/>
    </row>
    <row r="43" spans="16:34" ht="14.45" customHeight="1" x14ac:dyDescent="0.25">
      <c r="R43" s="55"/>
      <c r="S43" s="55"/>
      <c r="T43" s="219" t="s">
        <v>56</v>
      </c>
      <c r="U43" s="229">
        <f>S20</f>
        <v>975</v>
      </c>
      <c r="V43" s="230"/>
      <c r="AB43" s="55"/>
      <c r="AC43" s="55"/>
      <c r="AD43" s="208"/>
      <c r="AE43" s="208"/>
      <c r="AF43" s="209"/>
      <c r="AG43" s="206"/>
      <c r="AH43" s="207"/>
    </row>
    <row r="44" spans="16:34" x14ac:dyDescent="0.25">
      <c r="R44" s="55"/>
      <c r="S44" s="55"/>
      <c r="T44" s="220"/>
      <c r="U44" s="231"/>
      <c r="V44" s="232"/>
      <c r="AB44" s="55"/>
      <c r="AC44" s="55"/>
    </row>
    <row r="45" spans="16:34" ht="15" customHeight="1" x14ac:dyDescent="0.25">
      <c r="R45" s="55"/>
      <c r="S45" s="55"/>
      <c r="T45" s="55"/>
      <c r="U45" s="75"/>
      <c r="X45" s="55"/>
      <c r="Y45" s="55"/>
    </row>
    <row r="46" spans="16:34" ht="15" customHeight="1" x14ac:dyDescent="0.25">
      <c r="P46" s="55"/>
      <c r="Q46" s="55"/>
      <c r="R46" s="55"/>
      <c r="S46" s="233" t="s">
        <v>60</v>
      </c>
      <c r="T46" s="219" t="s">
        <v>56</v>
      </c>
      <c r="U46" s="229">
        <f>S16</f>
        <v>1000</v>
      </c>
      <c r="V46" s="230"/>
      <c r="X46" s="55"/>
      <c r="Y46" s="55"/>
    </row>
    <row r="47" spans="16:34" ht="15" customHeight="1" x14ac:dyDescent="0.25">
      <c r="P47" s="55"/>
      <c r="Q47" s="55"/>
      <c r="R47" s="55"/>
      <c r="S47" s="234"/>
      <c r="T47" s="220"/>
      <c r="U47" s="231"/>
      <c r="V47" s="232"/>
      <c r="AA47" s="55"/>
      <c r="AB47" s="55"/>
      <c r="AC47" s="55"/>
    </row>
    <row r="48" spans="16:34" ht="15" customHeight="1" x14ac:dyDescent="0.25">
      <c r="P48" s="55"/>
      <c r="Q48" s="55"/>
      <c r="R48" s="55"/>
      <c r="S48" s="55"/>
      <c r="T48" s="55"/>
      <c r="U48" s="76"/>
      <c r="AC48" s="55"/>
    </row>
    <row r="49" spans="14:29" x14ac:dyDescent="0.25">
      <c r="N49" s="55"/>
      <c r="O49" s="55"/>
      <c r="P49" s="55"/>
      <c r="Q49" s="55"/>
      <c r="R49" s="55"/>
      <c r="S49" s="233" t="s">
        <v>47</v>
      </c>
      <c r="T49" s="219" t="s">
        <v>56</v>
      </c>
      <c r="U49" s="229">
        <f>S24</f>
        <v>90</v>
      </c>
      <c r="V49" s="230"/>
      <c r="X49" s="55"/>
      <c r="AC49" s="55"/>
    </row>
    <row r="50" spans="14:29" x14ac:dyDescent="0.25">
      <c r="N50" s="55"/>
      <c r="O50" s="55"/>
      <c r="P50" s="55"/>
      <c r="Q50" s="55"/>
      <c r="R50" s="55"/>
      <c r="S50" s="234"/>
      <c r="T50" s="220"/>
      <c r="U50" s="231"/>
      <c r="V50" s="232"/>
      <c r="X50" s="55"/>
      <c r="Y50" s="55"/>
      <c r="Z50" s="55"/>
      <c r="AA50" s="55"/>
      <c r="AB50" s="55"/>
      <c r="AC50" s="55"/>
    </row>
    <row r="51" spans="14:29" ht="22.5" x14ac:dyDescent="0.25">
      <c r="N51" s="55"/>
      <c r="O51" s="55"/>
      <c r="P51" s="55"/>
      <c r="Q51" s="55"/>
      <c r="R51" s="55"/>
      <c r="S51" s="55"/>
      <c r="T51" s="55"/>
      <c r="U51" s="76"/>
      <c r="X51" s="55"/>
      <c r="Y51" s="55"/>
      <c r="Z51" s="55"/>
      <c r="AA51" s="55"/>
      <c r="AB51" s="55"/>
      <c r="AC51" s="55"/>
    </row>
    <row r="52" spans="14:29" ht="25.15" customHeight="1" x14ac:dyDescent="3.5">
      <c r="N52" s="55"/>
      <c r="O52" s="55"/>
      <c r="P52" s="55"/>
      <c r="Q52" s="55"/>
      <c r="R52" s="55"/>
      <c r="S52" s="77" t="s">
        <v>61</v>
      </c>
      <c r="T52" s="78" t="s">
        <v>56</v>
      </c>
      <c r="U52" s="221">
        <v>81</v>
      </c>
      <c r="V52" s="222"/>
      <c r="X52" s="55"/>
      <c r="Y52" s="79" t="s">
        <v>62</v>
      </c>
      <c r="Z52" s="55"/>
      <c r="AA52" s="55"/>
      <c r="AB52" s="55"/>
      <c r="AC52" s="55"/>
    </row>
    <row r="53" spans="14:29" x14ac:dyDescent="0.25"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</row>
    <row r="54" spans="14:29" x14ac:dyDescent="0.25">
      <c r="N54" s="55"/>
      <c r="O54" s="55"/>
      <c r="P54" s="55"/>
      <c r="Q54" s="55"/>
      <c r="R54" s="55"/>
      <c r="W54" s="55"/>
      <c r="X54" s="55"/>
      <c r="Y54" s="55"/>
      <c r="Z54" s="55"/>
      <c r="AA54" s="55"/>
      <c r="AB54" s="55"/>
      <c r="AC54" s="55"/>
    </row>
    <row r="55" spans="14:29" ht="29.25" x14ac:dyDescent="0.25">
      <c r="N55" s="55"/>
      <c r="O55" s="55"/>
      <c r="P55" s="55"/>
      <c r="Q55" s="55"/>
      <c r="R55" s="55"/>
      <c r="S55" s="55"/>
      <c r="T55" s="78" t="s">
        <v>56</v>
      </c>
      <c r="U55" s="221">
        <f>SQRT(U52)</f>
        <v>9</v>
      </c>
      <c r="V55" s="222"/>
      <c r="W55" s="55"/>
      <c r="X55" s="55"/>
      <c r="Y55" s="55"/>
      <c r="Z55" s="55"/>
      <c r="AA55" s="55"/>
      <c r="AB55" s="55"/>
      <c r="AC55" s="55"/>
    </row>
    <row r="56" spans="14:29" x14ac:dyDescent="0.25"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</row>
    <row r="57" spans="14:29" x14ac:dyDescent="0.25">
      <c r="N57" s="55"/>
      <c r="O57" s="55"/>
      <c r="P57" s="55"/>
      <c r="Q57" s="55"/>
      <c r="R57" s="55"/>
      <c r="S57" s="223">
        <f>(U43-U46)/(U49/U55)</f>
        <v>-2.5</v>
      </c>
      <c r="T57" s="224"/>
      <c r="U57" s="224"/>
      <c r="V57" s="225"/>
      <c r="W57" s="55"/>
      <c r="X57" s="55"/>
      <c r="Y57" s="55"/>
      <c r="Z57" s="55"/>
      <c r="AA57" s="55"/>
      <c r="AB57" s="55"/>
      <c r="AC57" s="55"/>
    </row>
    <row r="58" spans="14:29" x14ac:dyDescent="0.25">
      <c r="N58" s="55"/>
      <c r="O58" s="55"/>
      <c r="P58" s="55"/>
      <c r="Q58" s="55"/>
      <c r="R58" s="55"/>
      <c r="S58" s="226"/>
      <c r="T58" s="227"/>
      <c r="U58" s="227"/>
      <c r="V58" s="228"/>
      <c r="W58" s="55"/>
      <c r="X58" s="55"/>
      <c r="Y58" s="55"/>
      <c r="Z58" s="55"/>
      <c r="AA58" s="55"/>
      <c r="AB58" s="55"/>
      <c r="AC58" s="55"/>
    </row>
    <row r="59" spans="14:29" x14ac:dyDescent="0.25"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</row>
    <row r="60" spans="14:29" x14ac:dyDescent="0.2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</row>
    <row r="61" spans="14:29" x14ac:dyDescent="0.25">
      <c r="N61" s="55"/>
      <c r="O61" s="55"/>
      <c r="P61" s="55"/>
      <c r="Q61" s="55"/>
      <c r="R61" s="55"/>
      <c r="S61" s="55"/>
    </row>
    <row r="62" spans="14:29" x14ac:dyDescent="0.25">
      <c r="N62" s="55"/>
      <c r="O62" s="55"/>
      <c r="P62" s="55"/>
      <c r="Q62" s="55"/>
      <c r="R62" s="55"/>
      <c r="S62" s="55"/>
    </row>
    <row r="63" spans="14:29" x14ac:dyDescent="0.25">
      <c r="N63" s="55"/>
      <c r="O63" s="55"/>
      <c r="P63" s="55"/>
      <c r="Q63" s="55"/>
      <c r="R63" s="55"/>
      <c r="S63" s="55"/>
    </row>
    <row r="64" spans="14:2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ht="18" customHeight="1" x14ac:dyDescent="0.25">
      <c r="N80" s="55"/>
      <c r="O80" s="55"/>
      <c r="P80" s="55"/>
      <c r="Q80" s="55"/>
      <c r="R80" s="55"/>
      <c r="S80" s="55"/>
    </row>
    <row r="81" spans="14:19" ht="18" customHeight="1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ht="26.25" customHeight="1" x14ac:dyDescent="0.25">
      <c r="N84" s="55"/>
      <c r="O84" s="55"/>
      <c r="P84" s="55"/>
      <c r="Q84" s="55"/>
      <c r="R84" s="55"/>
      <c r="S84" s="55"/>
    </row>
    <row r="85" spans="14:19" ht="15" customHeight="1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ht="15" customHeight="1" x14ac:dyDescent="0.25">
      <c r="N88" s="55"/>
      <c r="O88" s="55"/>
      <c r="P88" s="55"/>
      <c r="Q88" s="55"/>
      <c r="R88" s="55"/>
      <c r="S88" s="55"/>
    </row>
    <row r="89" spans="14:19" ht="15" customHeight="1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N93" s="55"/>
      <c r="O93" s="55"/>
      <c r="P93" s="55"/>
      <c r="Q93" s="55"/>
      <c r="R93" s="55"/>
      <c r="S93" s="55"/>
    </row>
    <row r="94" spans="14:19" x14ac:dyDescent="0.25">
      <c r="N94" s="55"/>
      <c r="O94" s="55"/>
      <c r="P94" s="55"/>
      <c r="Q94" s="55"/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x14ac:dyDescent="0.25">
      <c r="R97" s="55"/>
      <c r="S97" s="55"/>
    </row>
    <row r="98" spans="18:19" x14ac:dyDescent="0.25">
      <c r="R98" s="55"/>
      <c r="S98" s="55"/>
    </row>
    <row r="99" spans="18:19" ht="14.45" customHeight="1" x14ac:dyDescent="0.25">
      <c r="R99" s="55"/>
      <c r="S99" s="55"/>
    </row>
    <row r="100" spans="18:19" ht="14.45" customHeight="1" x14ac:dyDescent="0.25">
      <c r="R100" s="55"/>
      <c r="S100" s="55"/>
    </row>
    <row r="101" spans="18:19" x14ac:dyDescent="0.25">
      <c r="R101" s="55"/>
      <c r="S101" s="55"/>
    </row>
    <row r="102" spans="18:19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15" customHeight="1" x14ac:dyDescent="0.25">
      <c r="R109" s="55"/>
      <c r="S109" s="55"/>
    </row>
    <row r="110" spans="18:19" ht="15" customHeight="1" x14ac:dyDescent="0.25"/>
    <row r="111" spans="18:19" ht="15" customHeight="1" x14ac:dyDescent="0.25"/>
    <row r="112" spans="18:19" ht="15" customHeight="1" x14ac:dyDescent="0.25">
      <c r="R112" s="55"/>
      <c r="S112" s="55"/>
    </row>
    <row r="113" spans="14:19" ht="15" customHeight="1" x14ac:dyDescent="0.25">
      <c r="S113" s="55"/>
    </row>
    <row r="114" spans="14:19" ht="15" customHeight="1" x14ac:dyDescent="0.25">
      <c r="S114" s="55"/>
    </row>
    <row r="115" spans="14:19" ht="18.7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32.2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26.25" customHeight="1" x14ac:dyDescent="0.25">
      <c r="R119" s="55"/>
      <c r="S119" s="55"/>
    </row>
    <row r="120" spans="14:19" ht="33.7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ht="15" customHeight="1" x14ac:dyDescent="0.25">
      <c r="R124" s="55"/>
      <c r="S124" s="55"/>
    </row>
    <row r="125" spans="14:19" ht="15" customHeight="1" x14ac:dyDescent="0.25">
      <c r="R125" s="55"/>
      <c r="S125" s="55"/>
    </row>
    <row r="126" spans="14:19" x14ac:dyDescent="0.25">
      <c r="R126" s="55"/>
      <c r="S126" s="55"/>
    </row>
    <row r="127" spans="14:19" x14ac:dyDescent="0.25">
      <c r="N127" s="55"/>
      <c r="O127" s="55"/>
      <c r="P127" s="55"/>
      <c r="Q127" s="55"/>
      <c r="R127" s="55"/>
      <c r="S127" s="55"/>
    </row>
    <row r="128" spans="14:19" x14ac:dyDescent="0.25">
      <c r="S128" s="55"/>
    </row>
    <row r="129" spans="14:19" x14ac:dyDescent="0.25">
      <c r="S129" s="55"/>
    </row>
    <row r="130" spans="14:19" ht="14.45" customHeight="1" x14ac:dyDescent="0.25">
      <c r="S130" s="55"/>
    </row>
    <row r="131" spans="14:19" ht="14.45" customHeight="1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ht="14.45" customHeight="1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x14ac:dyDescent="0.25">
      <c r="S139" s="55"/>
    </row>
    <row r="140" spans="14:19" x14ac:dyDescent="0.25">
      <c r="S140" s="55"/>
    </row>
    <row r="141" spans="14:19" ht="14.45" customHeight="1" x14ac:dyDescent="0.25">
      <c r="S141" s="55"/>
    </row>
    <row r="142" spans="14:19" ht="14.45" customHeight="1" x14ac:dyDescent="0.25">
      <c r="S142" s="55"/>
    </row>
    <row r="143" spans="14:19" x14ac:dyDescent="0.25">
      <c r="S143" s="55"/>
    </row>
    <row r="144" spans="14:19" x14ac:dyDescent="0.25">
      <c r="N144" s="55"/>
      <c r="O144" s="55"/>
      <c r="P144" s="55"/>
      <c r="Q144" s="55"/>
      <c r="R144" s="55"/>
      <c r="S144" s="55"/>
    </row>
    <row r="145" spans="14:19" x14ac:dyDescent="0.25">
      <c r="N145" s="55"/>
      <c r="O145" s="55"/>
      <c r="P145" s="55"/>
      <c r="Q145" s="55"/>
      <c r="R145" s="55"/>
      <c r="S145" s="55"/>
    </row>
  </sheetData>
  <mergeCells count="29">
    <mergeCell ref="U52:V52"/>
    <mergeCell ref="U55:V55"/>
    <mergeCell ref="S57:V58"/>
    <mergeCell ref="Q32:R33"/>
    <mergeCell ref="S32:T33"/>
    <mergeCell ref="U43:V44"/>
    <mergeCell ref="S46:S47"/>
    <mergeCell ref="T46:T47"/>
    <mergeCell ref="U46:V47"/>
    <mergeCell ref="S49:S50"/>
    <mergeCell ref="T49:T50"/>
    <mergeCell ref="U49:V50"/>
    <mergeCell ref="AG40:AH43"/>
    <mergeCell ref="Q20:R21"/>
    <mergeCell ref="S20:T21"/>
    <mergeCell ref="Q24:R25"/>
    <mergeCell ref="S24:T25"/>
    <mergeCell ref="Q28:R29"/>
    <mergeCell ref="S28:T29"/>
    <mergeCell ref="Q36:R37"/>
    <mergeCell ref="S36:T37"/>
    <mergeCell ref="T43:T44"/>
    <mergeCell ref="AD40:AF43"/>
    <mergeCell ref="AF19:AF22"/>
    <mergeCell ref="S6:AB7"/>
    <mergeCell ref="S9:U10"/>
    <mergeCell ref="S12:U13"/>
    <mergeCell ref="Q16:R17"/>
    <mergeCell ref="S16:T17"/>
  </mergeCells>
  <pageMargins left="0.7" right="0.7" top="0.75" bottom="0.75" header="0.3" footer="0.3"/>
  <pageSetup scale="23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23C4-B4F0-4BDE-AB5F-5467C2B9833D}">
  <sheetPr>
    <pageSetUpPr fitToPage="1"/>
  </sheetPr>
  <dimension ref="N6:AH139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ht="14.45" customHeight="1" x14ac:dyDescent="0.25">
      <c r="S10" s="108"/>
      <c r="T10" s="108"/>
      <c r="U10" s="108"/>
    </row>
    <row r="11" spans="17:28" ht="14.45" customHeight="1" x14ac:dyDescent="0.25"/>
    <row r="12" spans="17:28" ht="14.45" customHeight="1" x14ac:dyDescent="0.25"/>
    <row r="13" spans="17:28" ht="15" customHeight="1" x14ac:dyDescent="0.25">
      <c r="Q13" s="197" t="s">
        <v>46</v>
      </c>
      <c r="R13" s="197"/>
      <c r="S13" s="198">
        <v>2000</v>
      </c>
      <c r="T13" s="199"/>
    </row>
    <row r="14" spans="17:28" ht="15" customHeight="1" x14ac:dyDescent="0.25">
      <c r="Q14" s="197"/>
      <c r="R14" s="197"/>
      <c r="S14" s="200"/>
      <c r="T14" s="201"/>
    </row>
    <row r="16" spans="17:28" ht="15" customHeight="1" x14ac:dyDescent="0.25">
      <c r="Q16" s="56"/>
    </row>
    <row r="17" spans="17:20" ht="15" customHeight="1" x14ac:dyDescent="0.25">
      <c r="Q17" s="197" t="s">
        <v>56</v>
      </c>
      <c r="R17" s="197"/>
      <c r="S17" s="198">
        <v>1955</v>
      </c>
      <c r="T17" s="199"/>
    </row>
    <row r="18" spans="17:20" ht="14.45" customHeight="1" x14ac:dyDescent="0.25">
      <c r="Q18" s="197"/>
      <c r="R18" s="197"/>
      <c r="S18" s="200"/>
      <c r="T18" s="201"/>
    </row>
    <row r="19" spans="17:20" ht="14.45" customHeight="1" x14ac:dyDescent="0.25"/>
    <row r="21" spans="17:20" x14ac:dyDescent="0.25">
      <c r="Q21" s="197" t="s">
        <v>58</v>
      </c>
      <c r="R21" s="197"/>
      <c r="S21" s="198">
        <v>150</v>
      </c>
      <c r="T21" s="199"/>
    </row>
    <row r="22" spans="17:20" x14ac:dyDescent="0.25">
      <c r="Q22" s="197"/>
      <c r="R22" s="197"/>
      <c r="S22" s="200"/>
      <c r="T22" s="201"/>
    </row>
    <row r="25" spans="17:20" x14ac:dyDescent="0.25">
      <c r="Q25" s="210" t="s">
        <v>59</v>
      </c>
      <c r="R25" s="197"/>
      <c r="S25" s="211">
        <v>0.01</v>
      </c>
      <c r="T25" s="212"/>
    </row>
    <row r="26" spans="17:20" x14ac:dyDescent="0.25">
      <c r="Q26" s="197"/>
      <c r="R26" s="197"/>
      <c r="S26" s="213"/>
      <c r="T26" s="214"/>
    </row>
    <row r="27" spans="17:20" ht="13.9" customHeight="1" x14ac:dyDescent="0.25">
      <c r="Q27" s="74"/>
      <c r="R27" s="74"/>
    </row>
    <row r="29" spans="17:20" ht="14.45" customHeight="1" x14ac:dyDescent="0.25">
      <c r="Q29" s="215" t="s">
        <v>53</v>
      </c>
      <c r="R29" s="215"/>
      <c r="S29" s="198">
        <f>100</f>
        <v>100</v>
      </c>
      <c r="T29" s="216"/>
    </row>
    <row r="30" spans="17:20" ht="14.45" customHeight="1" x14ac:dyDescent="0.25">
      <c r="Q30" s="215"/>
      <c r="R30" s="215"/>
      <c r="S30" s="217"/>
      <c r="T30" s="218"/>
    </row>
    <row r="31" spans="17:20" ht="14.45" customHeight="1" x14ac:dyDescent="0.25"/>
    <row r="35" spans="14:34" ht="14.45" customHeight="1" x14ac:dyDescent="0.25">
      <c r="U35" s="55"/>
      <c r="V35" s="55"/>
      <c r="W35" s="55"/>
      <c r="X35" s="55"/>
      <c r="Y35" s="55"/>
      <c r="Z35" s="55"/>
      <c r="AA35" s="55"/>
      <c r="AB35" s="55"/>
      <c r="AC35" s="55"/>
    </row>
    <row r="36" spans="14:34" x14ac:dyDescent="0.25"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</row>
    <row r="37" spans="14:34" x14ac:dyDescent="0.25"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215" t="s">
        <v>67</v>
      </c>
      <c r="AE37" s="215"/>
      <c r="AF37" s="276"/>
      <c r="AG37" s="202">
        <f>_xlfn.NORM.S.INV(0.01)</f>
        <v>-2.3263478740408408</v>
      </c>
      <c r="AH37" s="203"/>
    </row>
    <row r="38" spans="14:34" x14ac:dyDescent="0.25"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215"/>
      <c r="AE38" s="215"/>
      <c r="AF38" s="276"/>
      <c r="AG38" s="204"/>
      <c r="AH38" s="205"/>
    </row>
    <row r="39" spans="14:34" ht="15" customHeight="1" x14ac:dyDescent="0.25"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215"/>
      <c r="AE39" s="215"/>
      <c r="AF39" s="276"/>
      <c r="AG39" s="204"/>
      <c r="AH39" s="205"/>
    </row>
    <row r="40" spans="14:34" ht="15" customHeight="1" x14ac:dyDescent="0.25">
      <c r="R40" s="55"/>
      <c r="S40" s="55"/>
      <c r="T40" s="219" t="s">
        <v>56</v>
      </c>
      <c r="U40" s="229">
        <f>S17</f>
        <v>1955</v>
      </c>
      <c r="V40" s="230"/>
      <c r="AB40" s="55"/>
      <c r="AC40" s="55"/>
      <c r="AD40" s="215"/>
      <c r="AE40" s="215"/>
      <c r="AF40" s="276"/>
      <c r="AG40" s="206"/>
      <c r="AH40" s="207"/>
    </row>
    <row r="41" spans="14:34" ht="15" customHeight="1" x14ac:dyDescent="0.25">
      <c r="R41" s="55"/>
      <c r="S41" s="55"/>
      <c r="T41" s="220"/>
      <c r="U41" s="231"/>
      <c r="V41" s="232"/>
      <c r="AB41" s="55"/>
      <c r="AC41" s="55"/>
    </row>
    <row r="42" spans="14:34" ht="15" customHeight="1" x14ac:dyDescent="0.25">
      <c r="R42" s="55"/>
      <c r="S42" s="55"/>
      <c r="T42" s="55"/>
      <c r="U42" s="75"/>
      <c r="X42" s="55"/>
      <c r="Y42" s="55"/>
    </row>
    <row r="43" spans="14:34" x14ac:dyDescent="0.25">
      <c r="N43" s="55"/>
      <c r="O43" s="55"/>
      <c r="P43" s="55"/>
      <c r="Q43" s="55"/>
      <c r="R43" s="55"/>
      <c r="S43" s="233" t="s">
        <v>60</v>
      </c>
      <c r="T43" s="219" t="s">
        <v>56</v>
      </c>
      <c r="U43" s="229">
        <f>S13</f>
        <v>2000</v>
      </c>
      <c r="V43" s="230"/>
      <c r="X43" s="55"/>
      <c r="Y43" s="55"/>
    </row>
    <row r="44" spans="14:34" x14ac:dyDescent="0.25">
      <c r="N44" s="55"/>
      <c r="O44" s="55"/>
      <c r="P44" s="55"/>
      <c r="Q44" s="55"/>
      <c r="R44" s="55"/>
      <c r="S44" s="234"/>
      <c r="T44" s="220"/>
      <c r="U44" s="231"/>
      <c r="V44" s="232"/>
      <c r="AA44" s="55"/>
      <c r="AB44" s="55"/>
      <c r="AC44" s="55"/>
    </row>
    <row r="45" spans="14:34" ht="22.5" x14ac:dyDescent="0.25">
      <c r="N45" s="55"/>
      <c r="O45" s="55"/>
      <c r="P45" s="55"/>
      <c r="Q45" s="55"/>
      <c r="R45" s="55"/>
      <c r="S45" s="55"/>
      <c r="T45" s="55"/>
      <c r="U45" s="76"/>
      <c r="AC45" s="55"/>
    </row>
    <row r="46" spans="14:34" x14ac:dyDescent="0.25">
      <c r="N46" s="55"/>
      <c r="O46" s="55"/>
      <c r="P46" s="55"/>
      <c r="Q46" s="55"/>
      <c r="R46" s="55"/>
      <c r="S46" s="233" t="s">
        <v>47</v>
      </c>
      <c r="T46" s="219" t="s">
        <v>56</v>
      </c>
      <c r="U46" s="229">
        <f>S21</f>
        <v>150</v>
      </c>
      <c r="V46" s="230"/>
      <c r="X46" s="55"/>
      <c r="AC46" s="55"/>
    </row>
    <row r="47" spans="14:34" x14ac:dyDescent="0.25">
      <c r="N47" s="55"/>
      <c r="O47" s="55"/>
      <c r="P47" s="55"/>
      <c r="Q47" s="55"/>
      <c r="R47" s="55"/>
      <c r="S47" s="234"/>
      <c r="T47" s="220"/>
      <c r="U47" s="231"/>
      <c r="V47" s="232"/>
      <c r="X47" s="55"/>
      <c r="Y47" s="55"/>
      <c r="Z47" s="55"/>
      <c r="AA47" s="55"/>
      <c r="AB47" s="55"/>
      <c r="AC47" s="55"/>
    </row>
    <row r="48" spans="14:34" ht="22.5" x14ac:dyDescent="0.25">
      <c r="N48" s="55"/>
      <c r="O48" s="55"/>
      <c r="P48" s="55"/>
      <c r="Q48" s="55"/>
      <c r="R48" s="55"/>
      <c r="S48" s="55"/>
      <c r="T48" s="55"/>
      <c r="U48" s="76"/>
      <c r="X48" s="55"/>
      <c r="Y48" s="55"/>
      <c r="Z48" s="55"/>
      <c r="AA48" s="55"/>
      <c r="AB48" s="55"/>
      <c r="AC48" s="55"/>
    </row>
    <row r="49" spans="14:29" ht="30.6" customHeight="1" x14ac:dyDescent="3.5">
      <c r="N49" s="55"/>
      <c r="O49" s="55"/>
      <c r="P49" s="55"/>
      <c r="Q49" s="55"/>
      <c r="R49" s="55"/>
      <c r="S49" s="77" t="s">
        <v>61</v>
      </c>
      <c r="T49" s="78" t="s">
        <v>56</v>
      </c>
      <c r="U49" s="221">
        <v>100</v>
      </c>
      <c r="V49" s="222"/>
      <c r="X49" s="55"/>
      <c r="Y49" s="79" t="s">
        <v>62</v>
      </c>
      <c r="Z49" s="55"/>
      <c r="AA49" s="55"/>
      <c r="AB49" s="55"/>
      <c r="AC49" s="55"/>
    </row>
    <row r="50" spans="14:29" x14ac:dyDescent="0.25"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</row>
    <row r="51" spans="14:29" x14ac:dyDescent="0.25">
      <c r="N51" s="55"/>
      <c r="O51" s="55"/>
      <c r="P51" s="55"/>
      <c r="Q51" s="55"/>
      <c r="R51" s="55"/>
      <c r="W51" s="55"/>
      <c r="X51" s="55"/>
      <c r="Y51" s="55"/>
      <c r="Z51" s="55"/>
      <c r="AA51" s="55"/>
      <c r="AB51" s="55"/>
      <c r="AC51" s="55"/>
    </row>
    <row r="52" spans="14:29" ht="29.25" x14ac:dyDescent="0.25">
      <c r="N52" s="55"/>
      <c r="O52" s="55"/>
      <c r="P52" s="55"/>
      <c r="Q52" s="55"/>
      <c r="R52" s="55"/>
      <c r="S52" s="55"/>
      <c r="T52" s="78" t="s">
        <v>56</v>
      </c>
      <c r="U52" s="221">
        <f>SQRT(U49)</f>
        <v>10</v>
      </c>
      <c r="V52" s="222"/>
      <c r="W52" s="55"/>
      <c r="X52" s="55"/>
      <c r="Y52" s="55"/>
      <c r="Z52" s="55"/>
      <c r="AA52" s="55"/>
      <c r="AB52" s="55"/>
      <c r="AC52" s="55"/>
    </row>
    <row r="53" spans="14:29" x14ac:dyDescent="0.25"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</row>
    <row r="54" spans="14:29" x14ac:dyDescent="0.25">
      <c r="N54" s="55"/>
      <c r="O54" s="55"/>
      <c r="P54" s="55"/>
      <c r="Q54" s="55"/>
      <c r="R54" s="55"/>
      <c r="S54" s="223">
        <f>(U40-U43)/(U46/U52)</f>
        <v>-3</v>
      </c>
      <c r="T54" s="224"/>
      <c r="U54" s="224"/>
      <c r="V54" s="225"/>
      <c r="W54" s="55"/>
      <c r="X54" s="55"/>
      <c r="Y54" s="55"/>
      <c r="Z54" s="55"/>
      <c r="AA54" s="55"/>
      <c r="AB54" s="55"/>
      <c r="AC54" s="55"/>
    </row>
    <row r="55" spans="14:29" x14ac:dyDescent="0.25">
      <c r="N55" s="55"/>
      <c r="O55" s="55"/>
      <c r="P55" s="55"/>
      <c r="Q55" s="55"/>
      <c r="R55" s="55"/>
      <c r="S55" s="226"/>
      <c r="T55" s="227"/>
      <c r="U55" s="227"/>
      <c r="V55" s="228"/>
      <c r="W55" s="55"/>
      <c r="X55" s="55"/>
      <c r="Y55" s="55"/>
      <c r="Z55" s="55"/>
      <c r="AA55" s="55"/>
      <c r="AB55" s="55"/>
      <c r="AC55" s="55"/>
    </row>
    <row r="56" spans="14:29" x14ac:dyDescent="0.25"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</row>
    <row r="57" spans="14:29" x14ac:dyDescent="0.25"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</row>
    <row r="58" spans="14:29" x14ac:dyDescent="0.25">
      <c r="N58" s="55"/>
      <c r="O58" s="55"/>
      <c r="P58" s="55"/>
      <c r="Q58" s="55"/>
      <c r="R58" s="55"/>
      <c r="S58" s="55"/>
    </row>
    <row r="59" spans="14:29" x14ac:dyDescent="0.25">
      <c r="N59" s="55"/>
      <c r="O59" s="55"/>
      <c r="P59" s="55"/>
      <c r="Q59" s="55"/>
      <c r="R59" s="55"/>
      <c r="S59" s="55"/>
    </row>
    <row r="60" spans="14:29" x14ac:dyDescent="0.25">
      <c r="N60" s="55"/>
      <c r="O60" s="55"/>
      <c r="P60" s="55"/>
      <c r="Q60" s="55"/>
      <c r="R60" s="55"/>
      <c r="S60" s="55"/>
    </row>
    <row r="61" spans="14:29" x14ac:dyDescent="0.25">
      <c r="N61" s="55"/>
      <c r="O61" s="55"/>
      <c r="P61" s="55"/>
      <c r="Q61" s="55"/>
      <c r="R61" s="55"/>
      <c r="S61" s="55"/>
    </row>
    <row r="62" spans="14:29" x14ac:dyDescent="0.25">
      <c r="N62" s="55"/>
      <c r="O62" s="55"/>
      <c r="P62" s="55"/>
      <c r="Q62" s="55"/>
      <c r="R62" s="55"/>
      <c r="S62" s="55"/>
    </row>
    <row r="63" spans="14:29" x14ac:dyDescent="0.25">
      <c r="N63" s="55"/>
      <c r="O63" s="55"/>
      <c r="P63" s="55"/>
      <c r="Q63" s="55"/>
      <c r="R63" s="55"/>
      <c r="S63" s="55"/>
    </row>
    <row r="64" spans="14:2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ht="18" customHeight="1" x14ac:dyDescent="0.25">
      <c r="N72" s="55"/>
      <c r="O72" s="55"/>
      <c r="P72" s="55"/>
      <c r="Q72" s="55"/>
      <c r="R72" s="55"/>
      <c r="S72" s="55"/>
    </row>
    <row r="73" spans="14:19" ht="18" customHeight="1" x14ac:dyDescent="0.25">
      <c r="N73" s="55"/>
      <c r="O73" s="55"/>
      <c r="P73" s="55"/>
      <c r="Q73" s="55"/>
      <c r="R73" s="55"/>
      <c r="S73" s="55"/>
    </row>
    <row r="74" spans="14:19" ht="18" customHeight="1" x14ac:dyDescent="0.25">
      <c r="N74" s="55"/>
      <c r="O74" s="55"/>
      <c r="P74" s="55"/>
      <c r="Q74" s="55"/>
      <c r="R74" s="55"/>
      <c r="S74" s="55"/>
    </row>
    <row r="75" spans="14:19" ht="18" customHeight="1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26.25" customHeight="1" x14ac:dyDescent="0.25">
      <c r="N78" s="55"/>
      <c r="O78" s="55"/>
      <c r="P78" s="55"/>
      <c r="Q78" s="55"/>
      <c r="R78" s="55"/>
      <c r="S78" s="55"/>
    </row>
    <row r="79" spans="14:19" ht="15" customHeight="1" x14ac:dyDescent="0.25">
      <c r="N79" s="55"/>
      <c r="O79" s="55"/>
      <c r="P79" s="55"/>
      <c r="Q79" s="55"/>
      <c r="R79" s="55"/>
      <c r="S79" s="55"/>
    </row>
    <row r="80" spans="14:19" ht="15" customHeight="1" x14ac:dyDescent="0.25">
      <c r="N80" s="55"/>
      <c r="O80" s="55"/>
      <c r="P80" s="55"/>
      <c r="Q80" s="55"/>
      <c r="R80" s="55"/>
      <c r="S80" s="55"/>
    </row>
    <row r="81" spans="14:19" x14ac:dyDescent="0.25">
      <c r="N81" s="55"/>
      <c r="O81" s="55"/>
      <c r="P81" s="55"/>
      <c r="Q81" s="55"/>
      <c r="R81" s="55"/>
      <c r="S81" s="55"/>
    </row>
    <row r="82" spans="14:19" ht="15" customHeight="1" x14ac:dyDescent="0.25">
      <c r="N82" s="55"/>
      <c r="O82" s="55"/>
      <c r="P82" s="55"/>
      <c r="Q82" s="55"/>
      <c r="R82" s="55"/>
      <c r="S82" s="55"/>
    </row>
    <row r="83" spans="14:19" ht="15" customHeight="1" x14ac:dyDescent="0.25">
      <c r="N83" s="55"/>
      <c r="O83" s="55"/>
      <c r="P83" s="55"/>
      <c r="Q83" s="55"/>
      <c r="R83" s="55"/>
      <c r="S83" s="55"/>
    </row>
    <row r="84" spans="14:19" x14ac:dyDescent="0.25">
      <c r="N84" s="55"/>
      <c r="O84" s="55"/>
      <c r="P84" s="55"/>
      <c r="Q84" s="55"/>
      <c r="R84" s="55"/>
      <c r="S84" s="55"/>
    </row>
    <row r="85" spans="14:19" x14ac:dyDescent="0.25">
      <c r="N85" s="55"/>
      <c r="O85" s="55"/>
      <c r="P85" s="55"/>
      <c r="Q85" s="55"/>
      <c r="R85" s="55"/>
      <c r="S85" s="55"/>
    </row>
    <row r="86" spans="14:19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x14ac:dyDescent="0.25">
      <c r="N88" s="55"/>
      <c r="O88" s="55"/>
      <c r="P88" s="55"/>
      <c r="Q88" s="55"/>
      <c r="R88" s="55"/>
      <c r="S88" s="55"/>
    </row>
    <row r="89" spans="14:19" x14ac:dyDescent="0.25">
      <c r="R89" s="55"/>
      <c r="S89" s="55"/>
    </row>
    <row r="90" spans="14:19" x14ac:dyDescent="0.25">
      <c r="R90" s="55"/>
      <c r="S90" s="55"/>
    </row>
    <row r="91" spans="14:19" x14ac:dyDescent="0.25">
      <c r="R91" s="55"/>
      <c r="S91" s="55"/>
    </row>
    <row r="92" spans="14:19" x14ac:dyDescent="0.25">
      <c r="R92" s="55"/>
      <c r="S92" s="55"/>
    </row>
    <row r="93" spans="14:19" ht="14.45" customHeight="1" x14ac:dyDescent="0.25">
      <c r="R93" s="55"/>
      <c r="S93" s="55"/>
    </row>
    <row r="94" spans="14:19" ht="14.45" customHeight="1" x14ac:dyDescent="0.25"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ht="15" customHeight="1" x14ac:dyDescent="0.25">
      <c r="R97" s="55"/>
      <c r="S97" s="55"/>
    </row>
    <row r="98" spans="18:19" ht="15" customHeight="1" x14ac:dyDescent="0.25">
      <c r="R98" s="55"/>
      <c r="S98" s="55"/>
    </row>
    <row r="99" spans="18:19" ht="15" customHeight="1" x14ac:dyDescent="0.25">
      <c r="R99" s="55"/>
      <c r="S99" s="55"/>
    </row>
    <row r="100" spans="18:19" ht="15" customHeight="1" x14ac:dyDescent="0.25">
      <c r="R100" s="55"/>
      <c r="S100" s="55"/>
    </row>
    <row r="101" spans="18:19" ht="15" customHeight="1" x14ac:dyDescent="0.25">
      <c r="R101" s="55"/>
      <c r="S101" s="55"/>
    </row>
    <row r="102" spans="18:19" ht="15" customHeight="1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/>
    <row r="105" spans="18:19" ht="15" customHeight="1" x14ac:dyDescent="0.25"/>
    <row r="106" spans="18:19" ht="15" customHeight="1" x14ac:dyDescent="0.25">
      <c r="R106" s="55"/>
      <c r="S106" s="55"/>
    </row>
    <row r="107" spans="18:19" ht="15" customHeight="1" x14ac:dyDescent="0.25">
      <c r="S107" s="55"/>
    </row>
    <row r="108" spans="18:19" ht="15" customHeight="1" x14ac:dyDescent="0.25">
      <c r="S108" s="55"/>
    </row>
    <row r="109" spans="18:19" ht="18.75" customHeight="1" x14ac:dyDescent="0.25">
      <c r="R109" s="55"/>
      <c r="S109" s="55"/>
    </row>
    <row r="110" spans="18:19" ht="15" customHeight="1" x14ac:dyDescent="0.25">
      <c r="R110" s="55"/>
      <c r="S110" s="55"/>
    </row>
    <row r="111" spans="18:19" ht="32.25" customHeight="1" x14ac:dyDescent="0.25">
      <c r="R111" s="55"/>
      <c r="S111" s="55"/>
    </row>
    <row r="112" spans="18:19" ht="15" customHeight="1" x14ac:dyDescent="0.25">
      <c r="R112" s="55"/>
      <c r="S112" s="55"/>
    </row>
    <row r="113" spans="14:19" ht="26.25" customHeight="1" x14ac:dyDescent="0.25">
      <c r="R113" s="55"/>
      <c r="S113" s="55"/>
    </row>
    <row r="114" spans="14:19" ht="33.75" customHeight="1" x14ac:dyDescent="0.25">
      <c r="R114" s="55"/>
      <c r="S114" s="55"/>
    </row>
    <row r="115" spans="14:19" ht="1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1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15" customHeight="1" x14ac:dyDescent="0.25">
      <c r="R119" s="55"/>
      <c r="S119" s="55"/>
    </row>
    <row r="120" spans="14:19" x14ac:dyDescent="0.25">
      <c r="R120" s="55"/>
      <c r="S120" s="55"/>
    </row>
    <row r="121" spans="14:19" x14ac:dyDescent="0.25">
      <c r="N121" s="55"/>
      <c r="O121" s="55"/>
      <c r="P121" s="55"/>
      <c r="Q121" s="55"/>
      <c r="R121" s="55"/>
      <c r="S121" s="55"/>
    </row>
    <row r="122" spans="14:19" x14ac:dyDescent="0.25">
      <c r="S122" s="55"/>
    </row>
    <row r="123" spans="14:19" x14ac:dyDescent="0.25">
      <c r="S123" s="55"/>
    </row>
    <row r="124" spans="14:19" ht="14.45" customHeight="1" x14ac:dyDescent="0.25">
      <c r="S124" s="55"/>
    </row>
    <row r="125" spans="14:19" ht="14.45" customHeight="1" x14ac:dyDescent="0.25">
      <c r="S125" s="55"/>
    </row>
    <row r="126" spans="14:19" x14ac:dyDescent="0.25">
      <c r="S126" s="55"/>
    </row>
    <row r="127" spans="14:19" x14ac:dyDescent="0.25">
      <c r="S127" s="55"/>
    </row>
    <row r="128" spans="14:19" ht="14.45" customHeight="1" x14ac:dyDescent="0.25">
      <c r="S128" s="55"/>
    </row>
    <row r="129" spans="14:19" ht="14.45" customHeight="1" x14ac:dyDescent="0.25">
      <c r="S129" s="55"/>
    </row>
    <row r="130" spans="14:19" ht="14.45" customHeight="1" x14ac:dyDescent="0.25">
      <c r="S130" s="55"/>
    </row>
    <row r="131" spans="14:19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N138" s="55"/>
      <c r="O138" s="55"/>
      <c r="P138" s="55"/>
      <c r="Q138" s="55"/>
      <c r="R138" s="55"/>
      <c r="S138" s="55"/>
    </row>
    <row r="139" spans="14:19" x14ac:dyDescent="0.25">
      <c r="N139" s="55"/>
      <c r="O139" s="55"/>
      <c r="P139" s="55"/>
      <c r="Q139" s="55"/>
      <c r="R139" s="55"/>
      <c r="S139" s="55"/>
    </row>
  </sheetData>
  <mergeCells count="25">
    <mergeCell ref="S54:V55"/>
    <mergeCell ref="S29:T30"/>
    <mergeCell ref="S46:S47"/>
    <mergeCell ref="T46:T47"/>
    <mergeCell ref="U46:V47"/>
    <mergeCell ref="U49:V49"/>
    <mergeCell ref="U52:V52"/>
    <mergeCell ref="T40:T41"/>
    <mergeCell ref="U40:V41"/>
    <mergeCell ref="S43:S44"/>
    <mergeCell ref="T43:T44"/>
    <mergeCell ref="U43:V44"/>
    <mergeCell ref="AG37:AH40"/>
    <mergeCell ref="Q29:R30"/>
    <mergeCell ref="Q21:R22"/>
    <mergeCell ref="S21:T22"/>
    <mergeCell ref="Q25:R26"/>
    <mergeCell ref="S25:T26"/>
    <mergeCell ref="AD37:AF40"/>
    <mergeCell ref="S6:AB7"/>
    <mergeCell ref="S9:U10"/>
    <mergeCell ref="Q13:R14"/>
    <mergeCell ref="S13:T14"/>
    <mergeCell ref="Q17:R18"/>
    <mergeCell ref="S17:T18"/>
  </mergeCells>
  <pageMargins left="0.7" right="0.7" top="0.75" bottom="0.75" header="0.3" footer="0.3"/>
  <pageSetup scale="23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18DF-4E82-4DAF-AEC5-F216E3B8BCEA}">
  <sheetPr>
    <pageSetUpPr fitToPage="1"/>
  </sheetPr>
  <dimension ref="N6:AB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3" spans="17:28" ht="15" customHeight="1" x14ac:dyDescent="0.25"/>
    <row r="14" spans="17:28" ht="15" customHeight="1" x14ac:dyDescent="0.25"/>
    <row r="16" spans="17:28" ht="15" customHeight="1" x14ac:dyDescent="0.25">
      <c r="Q16" s="56"/>
    </row>
    <row r="17" spans="17:17" ht="15" customHeight="1" x14ac:dyDescent="0.25">
      <c r="Q17" s="56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5"/>
      <c r="O49" s="55"/>
      <c r="P49" s="55"/>
      <c r="Q49" s="55"/>
      <c r="R49" s="55"/>
      <c r="S49" s="55"/>
    </row>
    <row r="50" spans="14:19" x14ac:dyDescent="0.25">
      <c r="N50" s="55"/>
      <c r="O50" s="55"/>
      <c r="P50" s="55"/>
      <c r="Q50" s="55"/>
      <c r="R50" s="55"/>
      <c r="S50" s="55"/>
    </row>
    <row r="51" spans="14:19" x14ac:dyDescent="0.25">
      <c r="N51" s="55"/>
      <c r="O51" s="55"/>
      <c r="P51" s="55"/>
      <c r="Q51" s="55"/>
      <c r="R51" s="55"/>
      <c r="S51" s="55"/>
    </row>
    <row r="52" spans="14:19" x14ac:dyDescent="0.25">
      <c r="N52" s="55"/>
      <c r="O52" s="55"/>
      <c r="P52" s="55"/>
      <c r="Q52" s="55"/>
      <c r="R52" s="55"/>
      <c r="S52" s="55"/>
    </row>
    <row r="53" spans="14:19" x14ac:dyDescent="0.25">
      <c r="N53" s="55"/>
      <c r="O53" s="55"/>
      <c r="P53" s="55"/>
      <c r="Q53" s="55"/>
      <c r="R53" s="55"/>
      <c r="S53" s="55"/>
    </row>
    <row r="54" spans="14:19" x14ac:dyDescent="0.25">
      <c r="N54" s="55"/>
      <c r="O54" s="55"/>
      <c r="P54" s="55"/>
      <c r="Q54" s="55"/>
      <c r="R54" s="55"/>
      <c r="S54" s="55"/>
    </row>
    <row r="55" spans="14:19" x14ac:dyDescent="0.25">
      <c r="N55" s="55"/>
      <c r="O55" s="55"/>
      <c r="P55" s="55"/>
      <c r="Q55" s="55"/>
      <c r="R55" s="55"/>
      <c r="S55" s="55"/>
    </row>
    <row r="56" spans="14:19" x14ac:dyDescent="0.25">
      <c r="N56" s="55"/>
      <c r="O56" s="55"/>
      <c r="P56" s="55"/>
      <c r="Q56" s="55"/>
      <c r="R56" s="55"/>
      <c r="S56" s="55"/>
    </row>
    <row r="57" spans="14:19" x14ac:dyDescent="0.25">
      <c r="N57" s="55"/>
      <c r="O57" s="55"/>
      <c r="P57" s="55"/>
      <c r="Q57" s="55"/>
      <c r="R57" s="55"/>
      <c r="S57" s="55"/>
    </row>
    <row r="58" spans="14:19" x14ac:dyDescent="0.25">
      <c r="N58" s="55"/>
      <c r="O58" s="55"/>
      <c r="P58" s="55"/>
      <c r="Q58" s="55"/>
      <c r="R58" s="55"/>
      <c r="S58" s="55"/>
    </row>
    <row r="59" spans="14:19" x14ac:dyDescent="0.25">
      <c r="N59" s="55"/>
      <c r="O59" s="55"/>
      <c r="P59" s="55"/>
      <c r="Q59" s="55"/>
      <c r="R59" s="55"/>
      <c r="S59" s="55"/>
    </row>
    <row r="60" spans="14:19" x14ac:dyDescent="0.25">
      <c r="N60" s="55"/>
      <c r="O60" s="55"/>
      <c r="P60" s="55"/>
      <c r="Q60" s="55"/>
      <c r="R60" s="55"/>
      <c r="S60" s="55"/>
    </row>
    <row r="61" spans="14:19" x14ac:dyDescent="0.25">
      <c r="N61" s="55"/>
      <c r="O61" s="55"/>
      <c r="P61" s="55"/>
      <c r="Q61" s="55"/>
      <c r="R61" s="55"/>
      <c r="S61" s="55"/>
    </row>
    <row r="62" spans="14:19" x14ac:dyDescent="0.25">
      <c r="N62" s="55"/>
      <c r="O62" s="55"/>
      <c r="P62" s="55"/>
      <c r="Q62" s="55"/>
      <c r="R62" s="55"/>
      <c r="S62" s="55"/>
    </row>
    <row r="63" spans="14:19" x14ac:dyDescent="0.25">
      <c r="N63" s="55"/>
      <c r="O63" s="55"/>
      <c r="P63" s="55"/>
      <c r="Q63" s="55"/>
      <c r="R63" s="55"/>
      <c r="S63" s="55"/>
    </row>
    <row r="64" spans="14:1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ht="18" customHeight="1" x14ac:dyDescent="0.25">
      <c r="N80" s="55"/>
      <c r="O80" s="55"/>
      <c r="P80" s="55"/>
      <c r="Q80" s="55"/>
      <c r="R80" s="55"/>
      <c r="S80" s="55"/>
    </row>
    <row r="81" spans="14:19" ht="18" customHeight="1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ht="26.25" customHeight="1" x14ac:dyDescent="0.25">
      <c r="N84" s="55"/>
      <c r="O84" s="55"/>
      <c r="P84" s="55"/>
      <c r="Q84" s="55"/>
      <c r="R84" s="55"/>
      <c r="S84" s="55"/>
    </row>
    <row r="85" spans="14:19" ht="15" customHeight="1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ht="15" customHeight="1" x14ac:dyDescent="0.25">
      <c r="N88" s="55"/>
      <c r="O88" s="55"/>
      <c r="P88" s="55"/>
      <c r="Q88" s="55"/>
      <c r="R88" s="55"/>
      <c r="S88" s="55"/>
    </row>
    <row r="89" spans="14:19" ht="15" customHeight="1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N93" s="55"/>
      <c r="O93" s="55"/>
      <c r="P93" s="55"/>
      <c r="Q93" s="55"/>
      <c r="R93" s="55"/>
      <c r="S93" s="55"/>
    </row>
    <row r="94" spans="14:19" x14ac:dyDescent="0.25">
      <c r="N94" s="55"/>
      <c r="O94" s="55"/>
      <c r="P94" s="55"/>
      <c r="Q94" s="55"/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x14ac:dyDescent="0.25">
      <c r="R97" s="55"/>
      <c r="S97" s="55"/>
    </row>
    <row r="98" spans="18:19" x14ac:dyDescent="0.25">
      <c r="R98" s="55"/>
      <c r="S98" s="55"/>
    </row>
    <row r="99" spans="18:19" ht="14.45" customHeight="1" x14ac:dyDescent="0.25">
      <c r="R99" s="55"/>
      <c r="S99" s="55"/>
    </row>
    <row r="100" spans="18:19" ht="14.45" customHeight="1" x14ac:dyDescent="0.25">
      <c r="R100" s="55"/>
      <c r="S100" s="55"/>
    </row>
    <row r="101" spans="18:19" x14ac:dyDescent="0.25">
      <c r="R101" s="55"/>
      <c r="S101" s="55"/>
    </row>
    <row r="102" spans="18:19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15" customHeight="1" x14ac:dyDescent="0.25">
      <c r="R109" s="55"/>
      <c r="S109" s="55"/>
    </row>
    <row r="110" spans="18:19" ht="15" customHeight="1" x14ac:dyDescent="0.25"/>
    <row r="111" spans="18:19" ht="15" customHeight="1" x14ac:dyDescent="0.25"/>
    <row r="112" spans="18:19" ht="15" customHeight="1" x14ac:dyDescent="0.25">
      <c r="R112" s="55"/>
      <c r="S112" s="55"/>
    </row>
    <row r="113" spans="14:19" ht="15" customHeight="1" x14ac:dyDescent="0.25">
      <c r="S113" s="55"/>
    </row>
    <row r="114" spans="14:19" ht="15" customHeight="1" x14ac:dyDescent="0.25">
      <c r="S114" s="55"/>
    </row>
    <row r="115" spans="14:19" ht="18.7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32.2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26.25" customHeight="1" x14ac:dyDescent="0.25">
      <c r="R119" s="55"/>
      <c r="S119" s="55"/>
    </row>
    <row r="120" spans="14:19" ht="33.7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ht="15" customHeight="1" x14ac:dyDescent="0.25">
      <c r="R124" s="55"/>
      <c r="S124" s="55"/>
    </row>
    <row r="125" spans="14:19" ht="15" customHeight="1" x14ac:dyDescent="0.25">
      <c r="R125" s="55"/>
      <c r="S125" s="55"/>
    </row>
    <row r="126" spans="14:19" x14ac:dyDescent="0.25">
      <c r="R126" s="55"/>
      <c r="S126" s="55"/>
    </row>
    <row r="127" spans="14:19" x14ac:dyDescent="0.25">
      <c r="N127" s="55"/>
      <c r="O127" s="55"/>
      <c r="P127" s="55"/>
      <c r="Q127" s="55"/>
      <c r="R127" s="55"/>
      <c r="S127" s="55"/>
    </row>
    <row r="128" spans="14:19" x14ac:dyDescent="0.25">
      <c r="S128" s="55"/>
    </row>
    <row r="129" spans="14:19" x14ac:dyDescent="0.25">
      <c r="S129" s="55"/>
    </row>
    <row r="130" spans="14:19" ht="14.45" customHeight="1" x14ac:dyDescent="0.25">
      <c r="S130" s="55"/>
    </row>
    <row r="131" spans="14:19" ht="14.45" customHeight="1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ht="14.45" customHeight="1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x14ac:dyDescent="0.25">
      <c r="S139" s="55"/>
    </row>
    <row r="140" spans="14:19" x14ac:dyDescent="0.25">
      <c r="S140" s="55"/>
    </row>
    <row r="141" spans="14:19" ht="14.45" customHeight="1" x14ac:dyDescent="0.25">
      <c r="S141" s="55"/>
    </row>
    <row r="142" spans="14:19" ht="14.45" customHeight="1" x14ac:dyDescent="0.25">
      <c r="S142" s="55"/>
    </row>
    <row r="143" spans="14:19" x14ac:dyDescent="0.25">
      <c r="S143" s="55"/>
    </row>
    <row r="144" spans="14:19" x14ac:dyDescent="0.25">
      <c r="N144" s="55"/>
      <c r="O144" s="55"/>
      <c r="P144" s="55"/>
      <c r="Q144" s="55"/>
      <c r="R144" s="55"/>
      <c r="S144" s="55"/>
    </row>
    <row r="145" spans="14:19" x14ac:dyDescent="0.25">
      <c r="N145" s="55"/>
      <c r="O145" s="55"/>
      <c r="P145" s="55"/>
      <c r="Q145" s="55"/>
      <c r="R145" s="55"/>
      <c r="S145" s="55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N6:AC13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3" spans="17:28" ht="15" customHeight="1" x14ac:dyDescent="0.25"/>
    <row r="14" spans="17:28" ht="15" customHeight="1" x14ac:dyDescent="0.25"/>
    <row r="16" spans="17:28" ht="15" customHeight="1" x14ac:dyDescent="0.25">
      <c r="Q16" s="54"/>
    </row>
    <row r="17" spans="17:29" ht="15" customHeight="1" x14ac:dyDescent="0.25">
      <c r="Q17" s="54"/>
    </row>
    <row r="19" spans="17:29" ht="8.4499999999999993" customHeight="1" x14ac:dyDescent="0.25"/>
    <row r="20" spans="17:29" x14ac:dyDescent="0.25">
      <c r="Q20" s="109">
        <v>100</v>
      </c>
      <c r="R20" s="110"/>
      <c r="W20" s="277">
        <v>5.0000000000000001E-3</v>
      </c>
      <c r="X20" s="278"/>
    </row>
    <row r="21" spans="17:29" ht="26.45" customHeight="1" x14ac:dyDescent="0.25">
      <c r="Q21" s="111"/>
      <c r="R21" s="112"/>
      <c r="W21" s="279"/>
      <c r="X21" s="280"/>
    </row>
    <row r="23" spans="17:29" ht="24" customHeight="1" x14ac:dyDescent="0.25">
      <c r="Q23" s="109">
        <v>0.01</v>
      </c>
      <c r="R23" s="110"/>
      <c r="W23" s="277">
        <f>NORMSINV(0.005)</f>
        <v>-2.5758293035488999</v>
      </c>
      <c r="X23" s="278"/>
      <c r="Z23" s="277">
        <f>NORMSINV(0.995)</f>
        <v>2.5758293035488999</v>
      </c>
      <c r="AA23" s="278"/>
    </row>
    <row r="24" spans="17:29" ht="14.45" customHeight="1" x14ac:dyDescent="0.25">
      <c r="Q24" s="111"/>
      <c r="R24" s="112"/>
      <c r="W24" s="279"/>
      <c r="X24" s="280"/>
      <c r="Z24" s="279"/>
      <c r="AA24" s="280"/>
    </row>
    <row r="25" spans="17:29" ht="14.45" customHeight="1" x14ac:dyDescent="0.25"/>
    <row r="26" spans="17:29" ht="14.45" customHeight="1" x14ac:dyDescent="0.25">
      <c r="Q26" s="129">
        <v>25</v>
      </c>
      <c r="R26" s="130"/>
      <c r="V26" s="73"/>
      <c r="W26" s="125">
        <f>7/25</f>
        <v>0.28000000000000003</v>
      </c>
      <c r="X26" s="126"/>
      <c r="Z26" s="281" t="s">
        <v>57</v>
      </c>
      <c r="AB26" s="282">
        <f>1-W26</f>
        <v>0.72</v>
      </c>
      <c r="AC26" s="199"/>
    </row>
    <row r="27" spans="17:29" ht="14.45" customHeight="1" x14ac:dyDescent="0.25">
      <c r="Q27" s="131"/>
      <c r="R27" s="132"/>
      <c r="V27" s="73"/>
      <c r="W27" s="127"/>
      <c r="X27" s="128"/>
      <c r="Z27" s="281"/>
      <c r="AB27" s="200"/>
      <c r="AC27" s="201"/>
    </row>
    <row r="30" spans="17:29" ht="14.45" customHeight="1" x14ac:dyDescent="0.25">
      <c r="Q30" s="223">
        <f>W26+(W23*SQRT(W26*AB26/Q26))</f>
        <v>4.8691102223379579E-2</v>
      </c>
      <c r="R30" s="225"/>
      <c r="U30" s="223">
        <f>0.28-(-2.5758*(SQRT((0.28*0.72)/25)))</f>
        <v>0.51130626632445564</v>
      </c>
      <c r="V30" s="225"/>
    </row>
    <row r="31" spans="17:29" ht="14.45" customHeight="1" x14ac:dyDescent="0.25">
      <c r="Q31" s="226"/>
      <c r="R31" s="228"/>
      <c r="U31" s="226"/>
      <c r="V31" s="228"/>
    </row>
    <row r="35" spans="14:19" ht="15" customHeight="1" x14ac:dyDescent="0.25"/>
    <row r="36" spans="14:19" ht="15" customHeight="1" x14ac:dyDescent="0.25"/>
    <row r="37" spans="14:19" ht="15" customHeight="1" x14ac:dyDescent="0.25"/>
    <row r="38" spans="14:19" ht="15" customHeight="1" x14ac:dyDescent="0.25"/>
    <row r="39" spans="14:19" x14ac:dyDescent="0.25">
      <c r="N39" s="55"/>
      <c r="O39" s="55"/>
      <c r="P39" s="55"/>
      <c r="Q39" s="55"/>
      <c r="R39" s="55"/>
      <c r="S39" s="55"/>
    </row>
    <row r="40" spans="14:19" x14ac:dyDescent="0.25">
      <c r="N40" s="55"/>
      <c r="O40" s="55"/>
      <c r="P40" s="55"/>
      <c r="Q40" s="55"/>
      <c r="R40" s="55"/>
      <c r="S40" s="55"/>
    </row>
    <row r="41" spans="14:19" x14ac:dyDescent="0.25">
      <c r="N41" s="55"/>
      <c r="O41" s="55"/>
      <c r="P41" s="55"/>
      <c r="Q41" s="55"/>
      <c r="R41" s="55"/>
      <c r="S41" s="55"/>
    </row>
    <row r="42" spans="14:19" x14ac:dyDescent="0.25">
      <c r="N42" s="55"/>
      <c r="O42" s="55"/>
      <c r="P42" s="55"/>
      <c r="Q42" s="55"/>
      <c r="R42" s="55"/>
      <c r="S42" s="55"/>
    </row>
    <row r="43" spans="14:19" x14ac:dyDescent="0.25">
      <c r="N43" s="55"/>
      <c r="O43" s="55"/>
      <c r="P43" s="55"/>
      <c r="Q43" s="55"/>
      <c r="R43" s="55"/>
      <c r="S43" s="55"/>
    </row>
    <row r="44" spans="14:19" x14ac:dyDescent="0.25">
      <c r="N44" s="55"/>
      <c r="O44" s="55"/>
      <c r="P44" s="55"/>
      <c r="Q44" s="55"/>
      <c r="R44" s="55"/>
      <c r="S44" s="55"/>
    </row>
    <row r="45" spans="14:19" x14ac:dyDescent="0.25">
      <c r="N45" s="55"/>
      <c r="O45" s="55"/>
      <c r="P45" s="55"/>
      <c r="Q45" s="55"/>
      <c r="R45" s="55"/>
      <c r="S45" s="55"/>
    </row>
    <row r="46" spans="14:19" x14ac:dyDescent="0.25">
      <c r="N46" s="55"/>
      <c r="O46" s="55"/>
      <c r="P46" s="55"/>
      <c r="Q46" s="55"/>
      <c r="R46" s="55"/>
      <c r="S46" s="55"/>
    </row>
    <row r="47" spans="14:19" x14ac:dyDescent="0.25">
      <c r="N47" s="55"/>
      <c r="O47" s="55"/>
      <c r="P47" s="55"/>
      <c r="Q47" s="55"/>
      <c r="R47" s="55"/>
      <c r="S47" s="55"/>
    </row>
    <row r="48" spans="14:19" x14ac:dyDescent="0.25">
      <c r="N48" s="55"/>
      <c r="O48" s="55"/>
      <c r="P48" s="55"/>
      <c r="Q48" s="55"/>
      <c r="R48" s="55"/>
      <c r="S48" s="55"/>
    </row>
    <row r="49" spans="14:19" x14ac:dyDescent="0.25">
      <c r="N49" s="55"/>
      <c r="O49" s="55"/>
      <c r="P49" s="55"/>
      <c r="Q49" s="55"/>
      <c r="R49" s="55"/>
      <c r="S49" s="55"/>
    </row>
    <row r="50" spans="14:19" x14ac:dyDescent="0.25">
      <c r="N50" s="55"/>
      <c r="O50" s="55"/>
      <c r="P50" s="55"/>
      <c r="Q50" s="55"/>
      <c r="R50" s="55"/>
      <c r="S50" s="55"/>
    </row>
    <row r="51" spans="14:19" x14ac:dyDescent="0.25">
      <c r="N51" s="55"/>
      <c r="O51" s="55"/>
      <c r="P51" s="55"/>
      <c r="Q51" s="55"/>
      <c r="R51" s="55"/>
      <c r="S51" s="55"/>
    </row>
    <row r="52" spans="14:19" x14ac:dyDescent="0.25">
      <c r="N52" s="55"/>
      <c r="O52" s="55"/>
      <c r="P52" s="55"/>
      <c r="Q52" s="55"/>
      <c r="R52" s="55"/>
      <c r="S52" s="55"/>
    </row>
    <row r="53" spans="14:19" x14ac:dyDescent="0.25">
      <c r="N53" s="55"/>
      <c r="O53" s="55"/>
      <c r="P53" s="55"/>
      <c r="Q53" s="55"/>
      <c r="R53" s="55"/>
      <c r="S53" s="55"/>
    </row>
    <row r="54" spans="14:19" x14ac:dyDescent="0.25">
      <c r="N54" s="55"/>
      <c r="O54" s="55"/>
      <c r="P54" s="55"/>
      <c r="Q54" s="55"/>
      <c r="R54" s="55"/>
      <c r="S54" s="55"/>
    </row>
    <row r="55" spans="14:19" x14ac:dyDescent="0.25">
      <c r="N55" s="55"/>
      <c r="O55" s="55"/>
      <c r="P55" s="55"/>
      <c r="Q55" s="55"/>
      <c r="R55" s="55"/>
      <c r="S55" s="55"/>
    </row>
    <row r="56" spans="14:19" x14ac:dyDescent="0.25">
      <c r="N56" s="55"/>
      <c r="O56" s="55"/>
      <c r="P56" s="55"/>
      <c r="Q56" s="55"/>
      <c r="R56" s="55"/>
      <c r="S56" s="55"/>
    </row>
    <row r="57" spans="14:19" x14ac:dyDescent="0.25">
      <c r="N57" s="55"/>
      <c r="O57" s="55"/>
      <c r="P57" s="55"/>
      <c r="Q57" s="55"/>
      <c r="R57" s="55"/>
      <c r="S57" s="55"/>
    </row>
    <row r="58" spans="14:19" x14ac:dyDescent="0.25">
      <c r="N58" s="55"/>
      <c r="O58" s="55"/>
      <c r="P58" s="55"/>
      <c r="Q58" s="55"/>
      <c r="R58" s="55"/>
      <c r="S58" s="55"/>
    </row>
    <row r="59" spans="14:19" x14ac:dyDescent="0.25">
      <c r="N59" s="55"/>
      <c r="O59" s="55"/>
      <c r="P59" s="55"/>
      <c r="Q59" s="55"/>
      <c r="R59" s="55"/>
      <c r="S59" s="55"/>
    </row>
    <row r="60" spans="14:19" x14ac:dyDescent="0.25">
      <c r="N60" s="55"/>
      <c r="O60" s="55"/>
      <c r="P60" s="55"/>
      <c r="Q60" s="55"/>
      <c r="R60" s="55"/>
      <c r="S60" s="55"/>
    </row>
    <row r="61" spans="14:19" x14ac:dyDescent="0.25">
      <c r="N61" s="55"/>
      <c r="O61" s="55"/>
      <c r="P61" s="55"/>
      <c r="Q61" s="55"/>
      <c r="R61" s="55"/>
      <c r="S61" s="55"/>
    </row>
    <row r="62" spans="14:19" x14ac:dyDescent="0.25">
      <c r="N62" s="55"/>
      <c r="O62" s="55"/>
      <c r="P62" s="55"/>
      <c r="Q62" s="55"/>
      <c r="R62" s="55"/>
      <c r="S62" s="55"/>
    </row>
    <row r="63" spans="14:19" x14ac:dyDescent="0.25">
      <c r="N63" s="55"/>
      <c r="O63" s="55"/>
      <c r="P63" s="55"/>
      <c r="Q63" s="55"/>
      <c r="R63" s="55"/>
      <c r="S63" s="55"/>
    </row>
    <row r="64" spans="14:1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ht="18" customHeight="1" x14ac:dyDescent="0.25">
      <c r="N68" s="55"/>
      <c r="O68" s="55"/>
      <c r="P68" s="55"/>
      <c r="Q68" s="55"/>
      <c r="R68" s="55"/>
      <c r="S68" s="55"/>
    </row>
    <row r="69" spans="14:19" ht="18" customHeight="1" x14ac:dyDescent="0.25">
      <c r="N69" s="55"/>
      <c r="O69" s="55"/>
      <c r="P69" s="55"/>
      <c r="Q69" s="55"/>
      <c r="R69" s="55"/>
      <c r="S69" s="55"/>
    </row>
    <row r="70" spans="14:19" ht="18" customHeight="1" x14ac:dyDescent="0.25">
      <c r="N70" s="55"/>
      <c r="O70" s="55"/>
      <c r="P70" s="55"/>
      <c r="Q70" s="55"/>
      <c r="R70" s="55"/>
      <c r="S70" s="55"/>
    </row>
    <row r="71" spans="14:19" ht="18" customHeight="1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ht="26.25" customHeight="1" x14ac:dyDescent="0.25">
      <c r="N74" s="55"/>
      <c r="O74" s="55"/>
      <c r="P74" s="55"/>
      <c r="Q74" s="55"/>
      <c r="R74" s="55"/>
      <c r="S74" s="55"/>
    </row>
    <row r="75" spans="14:19" ht="15" customHeight="1" x14ac:dyDescent="0.25">
      <c r="N75" s="55"/>
      <c r="O75" s="55"/>
      <c r="P75" s="55"/>
      <c r="Q75" s="55"/>
      <c r="R75" s="55"/>
      <c r="S75" s="55"/>
    </row>
    <row r="76" spans="14:19" ht="15" customHeight="1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5" customHeight="1" x14ac:dyDescent="0.25">
      <c r="N78" s="55"/>
      <c r="O78" s="55"/>
      <c r="P78" s="55"/>
      <c r="Q78" s="55"/>
      <c r="R78" s="55"/>
      <c r="S78" s="55"/>
    </row>
    <row r="79" spans="14:19" ht="15" customHeight="1" x14ac:dyDescent="0.25">
      <c r="N79" s="55"/>
      <c r="O79" s="55"/>
      <c r="P79" s="55"/>
      <c r="Q79" s="55"/>
      <c r="R79" s="55"/>
      <c r="S79" s="55"/>
    </row>
    <row r="80" spans="14:19" x14ac:dyDescent="0.25">
      <c r="N80" s="55"/>
      <c r="O80" s="55"/>
      <c r="P80" s="55"/>
      <c r="Q80" s="55"/>
      <c r="R80" s="55"/>
      <c r="S80" s="55"/>
    </row>
    <row r="81" spans="14:19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x14ac:dyDescent="0.25">
      <c r="N84" s="55"/>
      <c r="O84" s="55"/>
      <c r="P84" s="55"/>
      <c r="Q84" s="55"/>
      <c r="R84" s="55"/>
      <c r="S84" s="55"/>
    </row>
    <row r="85" spans="14:19" x14ac:dyDescent="0.25">
      <c r="R85" s="55"/>
      <c r="S85" s="55"/>
    </row>
    <row r="86" spans="14:19" x14ac:dyDescent="0.25">
      <c r="R86" s="55"/>
      <c r="S86" s="55"/>
    </row>
    <row r="87" spans="14:19" x14ac:dyDescent="0.25">
      <c r="R87" s="55"/>
      <c r="S87" s="55"/>
    </row>
    <row r="88" spans="14:19" x14ac:dyDescent="0.25">
      <c r="R88" s="55"/>
      <c r="S88" s="55"/>
    </row>
    <row r="89" spans="14:19" ht="14.45" customHeight="1" x14ac:dyDescent="0.25">
      <c r="R89" s="55"/>
      <c r="S89" s="55"/>
    </row>
    <row r="90" spans="14:19" ht="14.45" customHeight="1" x14ac:dyDescent="0.25">
      <c r="R90" s="55"/>
      <c r="S90" s="55"/>
    </row>
    <row r="91" spans="14:19" x14ac:dyDescent="0.25">
      <c r="R91" s="55"/>
      <c r="S91" s="55"/>
    </row>
    <row r="92" spans="14:19" x14ac:dyDescent="0.25">
      <c r="R92" s="55"/>
      <c r="S92" s="55"/>
    </row>
    <row r="93" spans="14:19" ht="15" customHeight="1" x14ac:dyDescent="0.25">
      <c r="R93" s="55"/>
      <c r="S93" s="55"/>
    </row>
    <row r="94" spans="14:19" ht="15" customHeight="1" x14ac:dyDescent="0.25">
      <c r="R94" s="55"/>
      <c r="S94" s="55"/>
    </row>
    <row r="95" spans="14:19" ht="15" customHeight="1" x14ac:dyDescent="0.25">
      <c r="R95" s="55"/>
      <c r="S95" s="55"/>
    </row>
    <row r="96" spans="14:19" ht="15" customHeight="1" x14ac:dyDescent="0.25">
      <c r="R96" s="55"/>
      <c r="S96" s="55"/>
    </row>
    <row r="97" spans="18:19" ht="15" customHeight="1" x14ac:dyDescent="0.25">
      <c r="R97" s="55"/>
      <c r="S97" s="55"/>
    </row>
    <row r="98" spans="18:19" ht="15" customHeight="1" x14ac:dyDescent="0.25">
      <c r="R98" s="55"/>
      <c r="S98" s="55"/>
    </row>
    <row r="99" spans="18:19" ht="15" customHeight="1" x14ac:dyDescent="0.25">
      <c r="R99" s="55"/>
      <c r="S99" s="55"/>
    </row>
    <row r="100" spans="18:19" ht="15" customHeight="1" x14ac:dyDescent="0.25"/>
    <row r="101" spans="18:19" ht="15" customHeight="1" x14ac:dyDescent="0.25"/>
    <row r="102" spans="18:19" ht="15" customHeight="1" x14ac:dyDescent="0.25">
      <c r="R102" s="55"/>
      <c r="S102" s="55"/>
    </row>
    <row r="103" spans="18:19" ht="15" customHeight="1" x14ac:dyDescent="0.25">
      <c r="S103" s="55"/>
    </row>
    <row r="104" spans="18:19" ht="15" customHeight="1" x14ac:dyDescent="0.25">
      <c r="S104" s="55"/>
    </row>
    <row r="105" spans="18:19" ht="18.7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32.2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26.25" customHeight="1" x14ac:dyDescent="0.25">
      <c r="R109" s="55"/>
      <c r="S109" s="55"/>
    </row>
    <row r="110" spans="18:19" ht="33.75" customHeight="1" x14ac:dyDescent="0.25">
      <c r="R110" s="55"/>
      <c r="S110" s="55"/>
    </row>
    <row r="111" spans="18:19" ht="15" customHeight="1" x14ac:dyDescent="0.25">
      <c r="R111" s="55"/>
      <c r="S111" s="55"/>
    </row>
    <row r="112" spans="18:19" ht="15" customHeight="1" x14ac:dyDescent="0.25">
      <c r="R112" s="55"/>
      <c r="S112" s="55"/>
    </row>
    <row r="113" spans="14:19" ht="15" customHeight="1" x14ac:dyDescent="0.25">
      <c r="R113" s="55"/>
      <c r="S113" s="55"/>
    </row>
    <row r="114" spans="14:19" ht="15" customHeight="1" x14ac:dyDescent="0.25">
      <c r="R114" s="55"/>
      <c r="S114" s="55"/>
    </row>
    <row r="115" spans="14:19" ht="15" customHeight="1" x14ac:dyDescent="0.25">
      <c r="R115" s="55"/>
      <c r="S115" s="55"/>
    </row>
    <row r="116" spans="14:19" x14ac:dyDescent="0.25">
      <c r="R116" s="55"/>
      <c r="S116" s="55"/>
    </row>
    <row r="117" spans="14:19" x14ac:dyDescent="0.25">
      <c r="N117" s="55"/>
      <c r="O117" s="55"/>
      <c r="P117" s="55"/>
      <c r="Q117" s="55"/>
      <c r="R117" s="55"/>
      <c r="S117" s="55"/>
    </row>
    <row r="118" spans="14:19" x14ac:dyDescent="0.25">
      <c r="S118" s="55"/>
    </row>
    <row r="119" spans="14:19" x14ac:dyDescent="0.25">
      <c r="S119" s="55"/>
    </row>
    <row r="120" spans="14:19" ht="14.45" customHeight="1" x14ac:dyDescent="0.25">
      <c r="S120" s="55"/>
    </row>
    <row r="121" spans="14:19" ht="14.45" customHeight="1" x14ac:dyDescent="0.25">
      <c r="S121" s="55"/>
    </row>
    <row r="122" spans="14:19" x14ac:dyDescent="0.25">
      <c r="S122" s="55"/>
    </row>
    <row r="123" spans="14:19" x14ac:dyDescent="0.25">
      <c r="S123" s="55"/>
    </row>
    <row r="124" spans="14:19" ht="14.45" customHeight="1" x14ac:dyDescent="0.25">
      <c r="S124" s="55"/>
    </row>
    <row r="125" spans="14:19" ht="14.45" customHeight="1" x14ac:dyDescent="0.25">
      <c r="S125" s="55"/>
    </row>
    <row r="126" spans="14:19" ht="14.45" customHeight="1" x14ac:dyDescent="0.25">
      <c r="S126" s="55"/>
    </row>
    <row r="127" spans="14:19" x14ac:dyDescent="0.25">
      <c r="S127" s="55"/>
    </row>
    <row r="128" spans="14:19" x14ac:dyDescent="0.25">
      <c r="S128" s="55"/>
    </row>
    <row r="129" spans="14:19" x14ac:dyDescent="0.25">
      <c r="S129" s="55"/>
    </row>
    <row r="130" spans="14:19" x14ac:dyDescent="0.25">
      <c r="S130" s="55"/>
    </row>
    <row r="131" spans="14:19" ht="14.45" customHeight="1" x14ac:dyDescent="0.25">
      <c r="S131" s="55"/>
    </row>
    <row r="132" spans="14:19" ht="14.45" customHeight="1" x14ac:dyDescent="0.25">
      <c r="S132" s="55"/>
    </row>
    <row r="133" spans="14:19" x14ac:dyDescent="0.25">
      <c r="S133" s="55"/>
    </row>
    <row r="134" spans="14:19" x14ac:dyDescent="0.25">
      <c r="N134" s="55"/>
      <c r="O134" s="55"/>
      <c r="P134" s="55"/>
      <c r="Q134" s="55"/>
      <c r="R134" s="55"/>
      <c r="S134" s="55"/>
    </row>
    <row r="135" spans="14:19" x14ac:dyDescent="0.25">
      <c r="N135" s="55"/>
      <c r="O135" s="55"/>
      <c r="P135" s="55"/>
      <c r="Q135" s="55"/>
      <c r="R135" s="55"/>
      <c r="S135" s="55"/>
    </row>
  </sheetData>
  <mergeCells count="13">
    <mergeCell ref="Q30:R31"/>
    <mergeCell ref="U30:V31"/>
    <mergeCell ref="S6:AB7"/>
    <mergeCell ref="S9:U10"/>
    <mergeCell ref="Q20:R21"/>
    <mergeCell ref="Q23:R24"/>
    <mergeCell ref="W20:X21"/>
    <mergeCell ref="W23:X24"/>
    <mergeCell ref="W26:X27"/>
    <mergeCell ref="Z26:Z27"/>
    <mergeCell ref="AB26:AC27"/>
    <mergeCell ref="Z23:AA24"/>
    <mergeCell ref="Q26:R27"/>
  </mergeCells>
  <pageMargins left="0.7" right="0.7" top="0.75" bottom="0.75" header="0.3" footer="0.3"/>
  <pageSetup scale="2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CE1F-32AD-426C-AEFE-889CCA6A8DF1}">
  <sheetPr>
    <pageSetUpPr fitToPage="1"/>
  </sheetPr>
  <dimension ref="A1"/>
  <sheetViews>
    <sheetView zoomScale="80" zoomScaleNormal="80" workbookViewId="0">
      <selection activeCell="T11" sqref="T11"/>
    </sheetView>
  </sheetViews>
  <sheetFormatPr defaultColWidth="8.85546875" defaultRowHeight="15" x14ac:dyDescent="0.25"/>
  <cols>
    <col min="1" max="16384" width="8.85546875" style="57"/>
  </cols>
  <sheetData/>
  <pageMargins left="0.7" right="0.7" top="0.75" bottom="0.75" header="0.3" footer="0.3"/>
  <pageSetup scale="9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95665-F14B-4D0E-8776-BBDC42FDDC36}">
  <sheetPr>
    <pageSetUpPr fitToPage="1"/>
  </sheetPr>
  <dimension ref="A1"/>
  <sheetViews>
    <sheetView workbookViewId="0">
      <selection activeCell="C7" sqref="C7"/>
    </sheetView>
  </sheetViews>
  <sheetFormatPr defaultColWidth="8.85546875" defaultRowHeight="15" x14ac:dyDescent="0.25"/>
  <cols>
    <col min="1" max="16384" width="8.85546875" style="57"/>
  </cols>
  <sheetData/>
  <pageMargins left="0.7" right="0.7" top="0.75" bottom="0.75" header="0.3" footer="0.3"/>
  <pageSetup scale="8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N11:O32"/>
  <sheetViews>
    <sheetView zoomScale="70" zoomScaleNormal="70" workbookViewId="0">
      <selection activeCell="P24" sqref="P24"/>
    </sheetView>
  </sheetViews>
  <sheetFormatPr defaultColWidth="9.140625" defaultRowHeight="15" x14ac:dyDescent="0.25"/>
  <cols>
    <col min="1" max="22" width="9.140625" style="1"/>
    <col min="23" max="23" width="11.7109375" style="1" bestFit="1" customWidth="1"/>
    <col min="24" max="24" width="10.7109375" style="1" bestFit="1" customWidth="1"/>
    <col min="25" max="25" width="11" style="1" bestFit="1" customWidth="1"/>
    <col min="26" max="16384" width="9.140625" style="1"/>
  </cols>
  <sheetData>
    <row r="11" spans="14:15" ht="14.45" customHeight="1" x14ac:dyDescent="0.25"/>
    <row r="12" spans="14:15" ht="14.45" customHeight="1" x14ac:dyDescent="0.25"/>
    <row r="15" spans="14:15" ht="15" customHeight="1" x14ac:dyDescent="0.25">
      <c r="N15" s="95">
        <f>STANDARDIZE(275,250,25)</f>
        <v>1</v>
      </c>
      <c r="O15" s="96"/>
    </row>
    <row r="16" spans="14:15" ht="15" customHeight="1" x14ac:dyDescent="0.25">
      <c r="N16" s="97"/>
      <c r="O16" s="98"/>
    </row>
    <row r="19" ht="15" customHeight="1" x14ac:dyDescent="0.25"/>
    <row r="20" ht="15" customHeight="1" x14ac:dyDescent="0.25"/>
    <row r="23" ht="15" customHeight="1" x14ac:dyDescent="0.25"/>
    <row r="24" ht="15" customHeight="1" x14ac:dyDescent="0.25"/>
    <row r="27" ht="15" customHeight="1" x14ac:dyDescent="0.25"/>
    <row r="28" ht="15" customHeight="1" x14ac:dyDescent="0.25"/>
    <row r="31" ht="15" customHeight="1" x14ac:dyDescent="0.25"/>
    <row r="32" ht="15" customHeight="1" x14ac:dyDescent="0.25"/>
  </sheetData>
  <mergeCells count="1">
    <mergeCell ref="N15:O16"/>
  </mergeCells>
  <pageMargins left="0.7" right="0.7" top="0.75" bottom="0.75" header="0.3" footer="0.3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E21:Q28"/>
  <sheetViews>
    <sheetView zoomScale="70" zoomScaleNormal="70" workbookViewId="0">
      <selection activeCell="D9" sqref="D9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2" width="9.140625" style="1"/>
    <col min="13" max="13" width="21.28515625" style="1" customWidth="1"/>
    <col min="14" max="14" width="24.42578125" style="1" customWidth="1"/>
    <col min="15" max="15" width="10.28515625" style="1" customWidth="1"/>
    <col min="16" max="16" width="9.140625" style="1"/>
    <col min="17" max="17" width="10.7109375" style="1" bestFit="1" customWidth="1"/>
    <col min="18" max="16384" width="9.140625" style="1"/>
  </cols>
  <sheetData>
    <row r="21" spans="5:17" ht="14.45" customHeight="1" x14ac:dyDescent="0.25"/>
    <row r="22" spans="5:17" ht="14.45" customHeight="1" x14ac:dyDescent="0.25"/>
    <row r="23" spans="5:17" ht="23.25" x14ac:dyDescent="0.25">
      <c r="E23" s="7"/>
      <c r="F23" s="99" t="s">
        <v>8</v>
      </c>
      <c r="G23" s="100"/>
      <c r="M23" s="7"/>
      <c r="N23" s="99" t="s">
        <v>8</v>
      </c>
      <c r="O23" s="100"/>
    </row>
    <row r="24" spans="5:17" ht="23.25" x14ac:dyDescent="0.25">
      <c r="E24" s="9" t="s">
        <v>3</v>
      </c>
      <c r="F24" s="10" t="s">
        <v>7</v>
      </c>
      <c r="G24" s="10" t="s">
        <v>6</v>
      </c>
      <c r="M24" s="9" t="s">
        <v>3</v>
      </c>
      <c r="N24" s="10" t="s">
        <v>7</v>
      </c>
      <c r="O24" s="10" t="s">
        <v>6</v>
      </c>
    </row>
    <row r="25" spans="5:17" ht="23.25" x14ac:dyDescent="0.35">
      <c r="E25" s="5" t="s">
        <v>5</v>
      </c>
      <c r="F25" s="6">
        <v>10</v>
      </c>
      <c r="G25" s="6">
        <v>10</v>
      </c>
      <c r="M25" s="5" t="s">
        <v>5</v>
      </c>
      <c r="N25" s="6">
        <v>10</v>
      </c>
      <c r="O25" s="6">
        <v>10</v>
      </c>
      <c r="Q25" s="28">
        <f>F25*F28+G25*G28</f>
        <v>10</v>
      </c>
    </row>
    <row r="26" spans="5:17" ht="23.25" x14ac:dyDescent="0.35">
      <c r="E26" s="5" t="s">
        <v>11</v>
      </c>
      <c r="F26" s="6">
        <v>12</v>
      </c>
      <c r="G26" s="6">
        <v>7</v>
      </c>
      <c r="M26" s="5" t="s">
        <v>11</v>
      </c>
      <c r="N26" s="6">
        <v>12</v>
      </c>
      <c r="O26" s="6">
        <v>7</v>
      </c>
      <c r="Q26" s="27">
        <f>N26*N28+O26*O28</f>
        <v>10.499999999999998</v>
      </c>
    </row>
    <row r="27" spans="5:17" ht="23.25" x14ac:dyDescent="0.35">
      <c r="E27" s="5" t="s">
        <v>4</v>
      </c>
      <c r="F27" s="6">
        <v>2</v>
      </c>
      <c r="G27" s="6">
        <v>-4</v>
      </c>
      <c r="M27" s="5" t="s">
        <v>4</v>
      </c>
      <c r="N27" s="6">
        <v>2</v>
      </c>
      <c r="O27" s="6">
        <v>-4</v>
      </c>
      <c r="Q27" s="29">
        <f>F27*F28+G27*G28</f>
        <v>0.19999999999999996</v>
      </c>
    </row>
    <row r="28" spans="5:17" ht="23.25" x14ac:dyDescent="0.25">
      <c r="E28" s="11" t="s">
        <v>10</v>
      </c>
      <c r="F28" s="12">
        <v>0.7</v>
      </c>
      <c r="G28" s="12">
        <v>0.3</v>
      </c>
      <c r="M28" s="11" t="s">
        <v>10</v>
      </c>
      <c r="N28" s="12">
        <v>0.7</v>
      </c>
      <c r="O28" s="12">
        <v>0.3</v>
      </c>
    </row>
  </sheetData>
  <mergeCells count="2">
    <mergeCell ref="F23:G23"/>
    <mergeCell ref="N23:O23"/>
  </mergeCells>
  <pageMargins left="0.7" right="0.7" top="0.75" bottom="0.75" header="0.3" footer="0.3"/>
  <pageSetup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E17:Q32"/>
  <sheetViews>
    <sheetView zoomScale="70" zoomScaleNormal="70" workbookViewId="0">
      <selection activeCell="J5" sqref="J5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3" width="9.140625" style="1"/>
    <col min="14" max="14" width="22.5703125" style="1" customWidth="1"/>
    <col min="15" max="15" width="24.140625" style="1" customWidth="1"/>
    <col min="16" max="16" width="15.85546875" style="1" customWidth="1"/>
    <col min="17" max="17" width="10.7109375" style="1" bestFit="1" customWidth="1"/>
    <col min="18" max="16384" width="9.140625" style="1"/>
  </cols>
  <sheetData>
    <row r="17" spans="5:17" ht="23.25" x14ac:dyDescent="0.25">
      <c r="N17" s="7"/>
      <c r="O17" s="99" t="s">
        <v>8</v>
      </c>
      <c r="P17" s="100"/>
    </row>
    <row r="18" spans="5:17" ht="23.25" x14ac:dyDescent="0.25">
      <c r="N18" s="9" t="s">
        <v>3</v>
      </c>
      <c r="O18" s="10" t="s">
        <v>7</v>
      </c>
      <c r="P18" s="10" t="s">
        <v>6</v>
      </c>
    </row>
    <row r="19" spans="5:17" ht="23.25" x14ac:dyDescent="0.3">
      <c r="N19" s="5" t="s">
        <v>12</v>
      </c>
      <c r="O19" s="6">
        <v>10</v>
      </c>
      <c r="P19" s="6">
        <v>5</v>
      </c>
      <c r="Q19" s="24">
        <f>O19*O22+P19*P22</f>
        <v>7.5</v>
      </c>
    </row>
    <row r="20" spans="5:17" ht="23.25" x14ac:dyDescent="0.3">
      <c r="N20" s="5" t="s">
        <v>13</v>
      </c>
      <c r="O20" s="6">
        <v>12</v>
      </c>
      <c r="P20" s="6">
        <v>7</v>
      </c>
      <c r="Q20" s="24">
        <f>O20*O22+P20*P22</f>
        <v>9.5</v>
      </c>
    </row>
    <row r="21" spans="5:17" ht="23.25" x14ac:dyDescent="0.25">
      <c r="N21" s="5" t="s">
        <v>14</v>
      </c>
      <c r="O21" s="6">
        <v>20</v>
      </c>
      <c r="P21" s="6">
        <v>10</v>
      </c>
      <c r="Q21" s="25">
        <f>O21*O22+P21*P22</f>
        <v>15</v>
      </c>
    </row>
    <row r="22" spans="5:17" ht="23.25" x14ac:dyDescent="0.25">
      <c r="O22" s="22">
        <v>0.5</v>
      </c>
      <c r="P22" s="22">
        <v>0.5</v>
      </c>
    </row>
    <row r="25" spans="5:17" ht="23.25" x14ac:dyDescent="0.25">
      <c r="N25" s="7"/>
      <c r="O25" s="99" t="s">
        <v>8</v>
      </c>
      <c r="P25" s="100"/>
    </row>
    <row r="26" spans="5:17" ht="21" customHeight="1" x14ac:dyDescent="0.25">
      <c r="N26" s="9" t="s">
        <v>3</v>
      </c>
      <c r="O26" s="10" t="s">
        <v>7</v>
      </c>
      <c r="P26" s="10" t="s">
        <v>6</v>
      </c>
    </row>
    <row r="27" spans="5:17" ht="21.75" customHeight="1" x14ac:dyDescent="0.25">
      <c r="N27" s="5" t="s">
        <v>12</v>
      </c>
      <c r="O27" s="6">
        <v>10</v>
      </c>
      <c r="P27" s="6">
        <v>5</v>
      </c>
      <c r="Q27" s="23">
        <f>O27*0.7+P27*0.3</f>
        <v>8.5</v>
      </c>
    </row>
    <row r="28" spans="5:17" ht="23.25" x14ac:dyDescent="0.25">
      <c r="E28" s="7"/>
      <c r="F28" s="99" t="s">
        <v>8</v>
      </c>
      <c r="G28" s="100"/>
      <c r="N28" s="5" t="s">
        <v>13</v>
      </c>
      <c r="O28" s="6">
        <v>12</v>
      </c>
      <c r="P28" s="6">
        <v>7</v>
      </c>
      <c r="Q28" s="23">
        <f>O28*0.7+P28*0.3</f>
        <v>10.499999999999998</v>
      </c>
    </row>
    <row r="29" spans="5:17" ht="23.25" x14ac:dyDescent="0.25">
      <c r="E29" s="9" t="s">
        <v>3</v>
      </c>
      <c r="F29" s="10" t="s">
        <v>7</v>
      </c>
      <c r="G29" s="10" t="s">
        <v>6</v>
      </c>
      <c r="N29" s="5" t="s">
        <v>14</v>
      </c>
      <c r="O29" s="6">
        <v>20</v>
      </c>
      <c r="P29" s="6">
        <v>10</v>
      </c>
      <c r="Q29" s="26">
        <f>O29*0.7+P29*0.3</f>
        <v>17</v>
      </c>
    </row>
    <row r="30" spans="5:17" ht="23.25" x14ac:dyDescent="0.25">
      <c r="E30" s="5" t="s">
        <v>12</v>
      </c>
      <c r="F30" s="6">
        <v>10</v>
      </c>
      <c r="G30" s="6">
        <v>5</v>
      </c>
      <c r="O30" s="22">
        <v>0.7</v>
      </c>
      <c r="P30" s="22">
        <v>0.3</v>
      </c>
    </row>
    <row r="31" spans="5:17" ht="23.25" x14ac:dyDescent="0.25">
      <c r="E31" s="5" t="s">
        <v>13</v>
      </c>
      <c r="F31" s="6">
        <v>12</v>
      </c>
      <c r="G31" s="6">
        <v>7</v>
      </c>
    </row>
    <row r="32" spans="5:17" ht="23.25" x14ac:dyDescent="0.25">
      <c r="E32" s="5" t="s">
        <v>14</v>
      </c>
      <c r="F32" s="6">
        <v>20</v>
      </c>
      <c r="G32" s="6">
        <v>10</v>
      </c>
    </row>
  </sheetData>
  <mergeCells count="3">
    <mergeCell ref="F28:G28"/>
    <mergeCell ref="O17:P17"/>
    <mergeCell ref="O25:P25"/>
  </mergeCells>
  <pageMargins left="0.7" right="0.7" top="0.75" bottom="0.75" header="0.3" footer="0.3"/>
  <pageSetup scale="5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D17:T29"/>
  <sheetViews>
    <sheetView zoomScale="70" zoomScaleNormal="70" workbookViewId="0">
      <selection activeCell="G29" sqref="G29"/>
    </sheetView>
  </sheetViews>
  <sheetFormatPr defaultColWidth="9.140625" defaultRowHeight="15" x14ac:dyDescent="0.25"/>
  <cols>
    <col min="1" max="3" width="9.140625" style="1"/>
    <col min="4" max="4" width="21.42578125" style="1" customWidth="1"/>
    <col min="5" max="5" width="19.85546875" style="1" customWidth="1"/>
    <col min="6" max="6" width="19.7109375" style="1" customWidth="1"/>
    <col min="7" max="7" width="22.42578125" style="1" customWidth="1"/>
    <col min="8" max="8" width="9.140625" style="1"/>
    <col min="9" max="9" width="9" style="1" customWidth="1"/>
    <col min="10" max="10" width="8.7109375" style="1" customWidth="1"/>
    <col min="11" max="11" width="9.42578125" style="1" customWidth="1"/>
    <col min="12" max="12" width="10.42578125" style="1" customWidth="1"/>
    <col min="13" max="13" width="8.7109375" style="1" customWidth="1"/>
    <col min="14" max="16384" width="9.140625" style="1"/>
  </cols>
  <sheetData>
    <row r="17" spans="4:20" ht="15" customHeight="1" x14ac:dyDescent="0.25">
      <c r="R17" s="50"/>
      <c r="S17" s="51"/>
      <c r="T17" s="51"/>
    </row>
    <row r="18" spans="4:20" ht="15" customHeight="1" x14ac:dyDescent="0.25">
      <c r="R18" s="51"/>
      <c r="S18" s="52"/>
      <c r="T18" s="52"/>
    </row>
    <row r="24" spans="4:20" ht="26.25" x14ac:dyDescent="0.25">
      <c r="D24" s="53"/>
      <c r="E24" s="53"/>
    </row>
    <row r="25" spans="4:20" ht="26.25" x14ac:dyDescent="0.25">
      <c r="D25" s="53"/>
      <c r="E25" s="53"/>
    </row>
    <row r="26" spans="4:20" ht="26.25" x14ac:dyDescent="0.25">
      <c r="D26" s="53"/>
      <c r="E26" s="53"/>
    </row>
    <row r="27" spans="4:20" ht="26.25" x14ac:dyDescent="0.25">
      <c r="D27" s="53"/>
      <c r="E27" s="53"/>
    </row>
    <row r="28" spans="4:20" ht="26.25" x14ac:dyDescent="0.25">
      <c r="D28" s="53"/>
      <c r="E28" s="53"/>
    </row>
    <row r="29" spans="4:20" ht="26.25" x14ac:dyDescent="0.25">
      <c r="D29" s="53"/>
      <c r="E29" s="53"/>
    </row>
  </sheetData>
  <pageMargins left="0.7" right="0.7" top="0.75" bottom="0.75" header="0.3" footer="0.3"/>
  <pageSetup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8:Y51"/>
  <sheetViews>
    <sheetView zoomScale="70" zoomScaleNormal="70" workbookViewId="0">
      <selection activeCell="J30" sqref="J30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101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101"/>
      <c r="L39" s="41"/>
      <c r="M39" s="41"/>
    </row>
    <row r="40" spans="2:19" x14ac:dyDescent="0.25">
      <c r="C40" s="41"/>
      <c r="D40" s="41"/>
      <c r="E40" s="102"/>
      <c r="F40" s="102"/>
      <c r="G40" s="102"/>
      <c r="H40" s="102"/>
      <c r="I40" s="41"/>
      <c r="J40" s="41"/>
      <c r="K40" s="41"/>
      <c r="L40" s="41"/>
      <c r="M40" s="41"/>
    </row>
    <row r="41" spans="2:19" x14ac:dyDescent="0.25">
      <c r="C41" s="41"/>
      <c r="D41" s="41"/>
      <c r="E41" s="102"/>
      <c r="F41" s="102"/>
      <c r="G41" s="102"/>
      <c r="H41" s="102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FirstPage</vt:lpstr>
      <vt:lpstr>Content</vt:lpstr>
      <vt:lpstr>Notes 1</vt:lpstr>
      <vt:lpstr>Notes 2</vt:lpstr>
      <vt:lpstr>Problem 10 (2)</vt:lpstr>
      <vt:lpstr>Problem 9 (2)</vt:lpstr>
      <vt:lpstr>Problem 8 (2)</vt:lpstr>
      <vt:lpstr>Problem 7 (2)</vt:lpstr>
      <vt:lpstr>Problem 6 (2)</vt:lpstr>
      <vt:lpstr>Problem 5 (2)</vt:lpstr>
      <vt:lpstr>Problem 4 (2)</vt:lpstr>
      <vt:lpstr>Problem 3 (2)</vt:lpstr>
      <vt:lpstr>Problem 2 (2)</vt:lpstr>
      <vt:lpstr>Problem 1 (2)</vt:lpstr>
      <vt:lpstr>Problem 4</vt:lpstr>
      <vt:lpstr>Problem 3</vt:lpstr>
      <vt:lpstr>Problem 2</vt:lpstr>
      <vt:lpstr>Problem 1</vt:lpstr>
      <vt:lpstr>Problem 7</vt:lpstr>
      <vt:lpstr>Problem 9</vt:lpstr>
      <vt:lpstr>Problem 13 </vt:lpstr>
      <vt:lpstr>Problem 14</vt:lpstr>
      <vt:lpstr>Problem 12</vt:lpstr>
      <vt:lpstr>Problem 11</vt:lpstr>
      <vt:lpstr>Problem 10</vt:lpstr>
      <vt:lpstr>Problem 8</vt:lpstr>
      <vt:lpstr>Problem 6</vt:lpstr>
      <vt:lpstr>Problem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2021-10-21T21:24:15Z</cp:lastPrinted>
  <dcterms:created xsi:type="dcterms:W3CDTF">2012-09-15T18:37:09Z</dcterms:created>
  <dcterms:modified xsi:type="dcterms:W3CDTF">2021-10-27T16:23:36Z</dcterms:modified>
</cp:coreProperties>
</file>