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harts/chart1.xml" ContentType="application/vnd.openxmlformats-officedocument.drawingml.chart+xml"/>
  <Override PartName="/xl/drawings/drawing28.xml" ContentType="application/vnd.openxmlformats-officedocument.drawing+xml"/>
  <Override PartName="/xl/charts/chart2.xml" ContentType="application/vnd.openxmlformats-officedocument.drawingml.chart+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04AE2ED1-C3E4-4AFC-8D9E-72C1B0AA8F21}" xr6:coauthVersionLast="47" xr6:coauthVersionMax="47" xr10:uidLastSave="{00000000-0000-0000-0000-000000000000}"/>
  <bookViews>
    <workbookView showSheetTabs="0" xWindow="-120" yWindow="600" windowWidth="29040" windowHeight="15000" xr2:uid="{00000000-000D-0000-FFFF-FFFF00000000}"/>
  </bookViews>
  <sheets>
    <sheet name="FirstPage" sheetId="21" r:id="rId1"/>
    <sheet name="CWL2 " sheetId="86" r:id="rId2"/>
    <sheet name="CSP2 " sheetId="84" r:id="rId3"/>
    <sheet name="TypeContent " sheetId="69" r:id="rId4"/>
    <sheet name="PERTContent  " sheetId="73" r:id="rId5"/>
    <sheet name="WLContent " sheetId="72" r:id="rId6"/>
    <sheet name="SContent " sheetId="71" r:id="rId7"/>
    <sheet name="Content " sheetId="70" r:id="rId8"/>
    <sheet name="FContent" sheetId="8" r:id="rId9"/>
    <sheet name="TCostC" sheetId="67" r:id="rId10"/>
    <sheet name="CWL3" sheetId="92" r:id="rId11"/>
    <sheet name="Framework" sheetId="95" r:id="rId12"/>
    <sheet name="CWL4" sheetId="94" r:id="rId13"/>
    <sheet name="WL4" sheetId="93" r:id="rId14"/>
    <sheet name="WL3" sheetId="91" r:id="rId15"/>
    <sheet name="WL1" sheetId="62" r:id="rId16"/>
    <sheet name="WL2" sheetId="68" r:id="rId17"/>
    <sheet name="CF5 " sheetId="78" r:id="rId18"/>
    <sheet name="F5" sheetId="49" r:id="rId19"/>
    <sheet name="CF4 " sheetId="77" r:id="rId20"/>
    <sheet name="F4" sheetId="48" r:id="rId21"/>
    <sheet name="9.1" sheetId="50" r:id="rId22"/>
    <sheet name="CSP1 " sheetId="83" r:id="rId23"/>
    <sheet name="SP1" sheetId="44" r:id="rId24"/>
    <sheet name="CF7 " sheetId="80" r:id="rId25"/>
    <sheet name="F7" sheetId="43" r:id="rId26"/>
    <sheet name="CF3" sheetId="76" r:id="rId27"/>
    <sheet name="F3" sheetId="39" r:id="rId28"/>
    <sheet name="CF2 " sheetId="75" r:id="rId29"/>
    <sheet name="F2" sheetId="38" r:id="rId30"/>
    <sheet name="CF1 " sheetId="74" r:id="rId31"/>
    <sheet name="F1" sheetId="55" r:id="rId32"/>
    <sheet name="CF8 " sheetId="81" r:id="rId33"/>
    <sheet name="SP2" sheetId="53" r:id="rId34"/>
    <sheet name="14" sheetId="58" r:id="rId35"/>
    <sheet name="15" sheetId="59" r:id="rId36"/>
    <sheet name="Gantt1" sheetId="90" r:id="rId37"/>
    <sheet name="PERT1 " sheetId="89" r:id="rId38"/>
    <sheet name="CPERT1" sheetId="64" r:id="rId39"/>
    <sheet name="CF6 " sheetId="79" r:id="rId40"/>
    <sheet name="F6" sheetId="65" r:id="rId41"/>
    <sheet name="CWL1" sheetId="85" r:id="rId42"/>
    <sheet name="TCC1" sheetId="61" r:id="rId43"/>
    <sheet name="TCC2" sheetId="87" r:id="rId44"/>
    <sheet name="SLC2" sheetId="88" r:id="rId45"/>
    <sheet name="SLC1" sheetId="60" r:id="rId46"/>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6" i="92" l="1"/>
  <c r="AD28" i="92"/>
  <c r="Z27" i="92"/>
  <c r="L14" i="87"/>
  <c r="O17" i="84"/>
  <c r="O16" i="84"/>
  <c r="N17" i="84"/>
  <c r="N18" i="84"/>
  <c r="N19" i="84"/>
  <c r="N20" i="84"/>
  <c r="N21" i="84"/>
  <c r="N22" i="84"/>
  <c r="N23" i="84"/>
  <c r="N16" i="84"/>
  <c r="I27" i="84"/>
  <c r="I28" i="84"/>
  <c r="I29" i="84"/>
  <c r="I30" i="84"/>
  <c r="I31" i="84"/>
  <c r="I32" i="84"/>
  <c r="I26" i="84"/>
  <c r="I33" i="84" s="1"/>
  <c r="AA31" i="92" l="1"/>
  <c r="AC26" i="94" l="1"/>
  <c r="T50" i="90" l="1"/>
  <c r="T49" i="90"/>
  <c r="T48" i="90"/>
  <c r="T45" i="90"/>
  <c r="T41" i="90"/>
  <c r="W39" i="64" l="1"/>
  <c r="R88" i="64" l="1"/>
  <c r="G33" i="84" l="1"/>
  <c r="X27" i="85" l="1"/>
  <c r="X22" i="85"/>
  <c r="X34" i="85" l="1"/>
  <c r="O33" i="75" l="1"/>
  <c r="O28" i="76"/>
  <c r="J33" i="74"/>
  <c r="R94" i="64"/>
  <c r="R81" i="64"/>
  <c r="R75" i="64"/>
  <c r="R66" i="64"/>
  <c r="T50" i="89"/>
  <c r="T49" i="89"/>
  <c r="T48" i="89"/>
  <c r="T45" i="89"/>
  <c r="T41" i="89"/>
  <c r="U36" i="64" l="1"/>
  <c r="U40" i="64"/>
  <c r="U43" i="64"/>
  <c r="U44" i="64"/>
  <c r="U45" i="64"/>
  <c r="U48" i="64" l="1"/>
  <c r="V23" i="67"/>
  <c r="J22" i="74"/>
  <c r="J34" i="88" l="1"/>
  <c r="J26" i="88"/>
  <c r="J30" i="88" s="1"/>
  <c r="J24" i="88"/>
  <c r="L17" i="88"/>
  <c r="L14" i="88"/>
  <c r="J22" i="87" l="1"/>
  <c r="J24" i="87" s="1"/>
  <c r="J30" i="87"/>
  <c r="N15" i="88"/>
  <c r="J36" i="88" s="1"/>
  <c r="K30" i="88"/>
  <c r="J32" i="88"/>
  <c r="K32" i="88" s="1"/>
  <c r="J28" i="88"/>
  <c r="O47" i="84"/>
  <c r="O19" i="84"/>
  <c r="H48" i="83"/>
  <c r="H53" i="83" s="1"/>
  <c r="G28" i="83"/>
  <c r="H26" i="83" s="1"/>
  <c r="K45" i="81"/>
  <c r="K44" i="81"/>
  <c r="B46" i="80"/>
  <c r="S33" i="79"/>
  <c r="Q42" i="79" s="1"/>
  <c r="S31" i="79"/>
  <c r="P42" i="79" s="1"/>
  <c r="S29" i="79"/>
  <c r="O42" i="79" s="1"/>
  <c r="I62" i="78"/>
  <c r="J62" i="78" s="1"/>
  <c r="I61" i="78"/>
  <c r="J61" i="78" s="1"/>
  <c r="I60" i="78"/>
  <c r="J60" i="78" s="1"/>
  <c r="I59" i="78"/>
  <c r="J59" i="78" s="1"/>
  <c r="I58" i="78"/>
  <c r="J58" i="78" s="1"/>
  <c r="I57" i="78"/>
  <c r="J57" i="78" s="1"/>
  <c r="I43" i="78"/>
  <c r="J43" i="78" s="1"/>
  <c r="I42" i="78"/>
  <c r="J42" i="78" s="1"/>
  <c r="I41" i="78"/>
  <c r="J41" i="78" s="1"/>
  <c r="I40" i="78"/>
  <c r="J40" i="78" s="1"/>
  <c r="I39" i="78"/>
  <c r="J39" i="78" s="1"/>
  <c r="I38" i="78"/>
  <c r="J38" i="78" s="1"/>
  <c r="Q34" i="77"/>
  <c r="Q31" i="77"/>
  <c r="J26" i="87" l="1"/>
  <c r="J28" i="87" s="1"/>
  <c r="H23" i="83"/>
  <c r="H27" i="83"/>
  <c r="H22" i="83"/>
  <c r="H25" i="83"/>
  <c r="H24" i="83"/>
  <c r="J44" i="78"/>
  <c r="D46" i="78" s="1"/>
  <c r="S50" i="79"/>
  <c r="S48" i="79"/>
  <c r="S46" i="79"/>
  <c r="J63" i="78"/>
  <c r="D65" i="78" s="1"/>
  <c r="V33" i="67"/>
  <c r="H28" i="83" l="1"/>
  <c r="I22" i="83" s="1"/>
  <c r="I23" i="83" s="1"/>
  <c r="I24" i="83" s="1"/>
  <c r="I25" i="83" s="1"/>
  <c r="I26" i="83" s="1"/>
  <c r="I27" i="83" s="1"/>
  <c r="Q42" i="65"/>
  <c r="O42" i="65"/>
  <c r="P42" i="65"/>
  <c r="Q88" i="64" l="1"/>
  <c r="J82" i="64"/>
  <c r="J69" i="64" l="1"/>
  <c r="J76" i="64" s="1"/>
  <c r="J32" i="61" l="1"/>
  <c r="L15" i="61"/>
  <c r="L14" i="61"/>
  <c r="L13" i="61"/>
  <c r="J34" i="60"/>
  <c r="J26" i="60"/>
  <c r="J30" i="60" s="1"/>
  <c r="J24" i="60"/>
  <c r="L17" i="60"/>
  <c r="L14" i="60"/>
  <c r="J30" i="61" l="1"/>
  <c r="J36" i="60"/>
  <c r="J22" i="61"/>
  <c r="K30" i="60"/>
  <c r="J32" i="60"/>
  <c r="K32" i="60" s="1"/>
  <c r="J28" i="60"/>
  <c r="J24" i="61" l="1"/>
  <c r="J26" i="61"/>
  <c r="J28" i="61" s="1"/>
  <c r="M23" i="53" l="1"/>
  <c r="O47" i="53"/>
  <c r="I32" i="53"/>
  <c r="I31" i="53"/>
  <c r="I30" i="53"/>
  <c r="I29" i="53"/>
  <c r="I28" i="53"/>
  <c r="I27" i="53"/>
  <c r="I26" i="53" l="1"/>
  <c r="I33" i="53" s="1"/>
  <c r="N23" i="53" l="1"/>
  <c r="I62" i="49"/>
  <c r="J62" i="49" s="1"/>
  <c r="I61" i="49"/>
  <c r="J61" i="49" s="1"/>
  <c r="I60" i="49"/>
  <c r="J60" i="49" s="1"/>
  <c r="I59" i="49"/>
  <c r="J59" i="49" s="1"/>
  <c r="I58" i="49"/>
  <c r="J58" i="49" s="1"/>
  <c r="I57" i="49"/>
  <c r="J57" i="49" s="1"/>
  <c r="J63" i="49" l="1"/>
  <c r="D65" i="49" s="1"/>
  <c r="D28" i="44" l="1"/>
  <c r="E22" i="44" s="1"/>
  <c r="E27" i="44" l="1"/>
  <c r="E25" i="44"/>
  <c r="E23" i="44"/>
  <c r="E26" i="44"/>
  <c r="E24" i="44"/>
  <c r="E28" i="44" l="1"/>
  <c r="F22" i="44" s="1"/>
  <c r="F23" i="44" s="1"/>
  <c r="F24" i="44" s="1"/>
  <c r="F25" i="44" s="1"/>
  <c r="F26" i="44" s="1"/>
  <c r="F27" i="44" s="1"/>
</calcChain>
</file>

<file path=xl/sharedStrings.xml><?xml version="1.0" encoding="utf-8"?>
<sst xmlns="http://schemas.openxmlformats.org/spreadsheetml/2006/main" count="404" uniqueCount="156">
  <si>
    <t xml:space="preserve">                                                                                                                                                                                                                                                                             </t>
  </si>
  <si>
    <t>Month</t>
  </si>
  <si>
    <t>Sales</t>
  </si>
  <si>
    <t>Quarter</t>
  </si>
  <si>
    <t>Number of Breakdowns</t>
  </si>
  <si>
    <t>Frequency of Breakdowns</t>
  </si>
  <si>
    <t>Y</t>
  </si>
  <si>
    <t>Relative Probability</t>
  </si>
  <si>
    <t>Cumulative Probability</t>
  </si>
  <si>
    <t>RN Interval</t>
  </si>
  <si>
    <t>Day</t>
  </si>
  <si>
    <t>Random Numbers</t>
  </si>
  <si>
    <t>Projected Breakdowns</t>
  </si>
  <si>
    <t>Weight</t>
  </si>
  <si>
    <t>Forecast</t>
  </si>
  <si>
    <t>SUMMARY OUTPUT</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</si>
  <si>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</si>
  <si>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</si>
  <si>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</si>
  <si>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</si>
  <si>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</si>
  <si>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</si>
  <si>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</si>
  <si>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</si>
  <si>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</si>
  <si>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</si>
  <si>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</si>
  <si>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</si>
  <si>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</si>
  <si>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</si>
  <si>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</si>
  <si>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</si>
  <si>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</si>
  <si>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</si>
  <si>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</si>
  <si>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</si>
  <si>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</si>
  <si>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</si>
  <si>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</si>
  <si>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X Variable 1</t>
  </si>
  <si>
    <t>X Variable 2</t>
  </si>
  <si>
    <t>Option</t>
  </si>
  <si>
    <t>Technique 1</t>
  </si>
  <si>
    <t>Technique 2</t>
  </si>
  <si>
    <t>Actual Demand</t>
  </si>
  <si>
    <t>I e I</t>
  </si>
  <si>
    <t>Error (e)</t>
  </si>
  <si>
    <t>Error Analysis</t>
  </si>
  <si>
    <t>Sum</t>
  </si>
  <si>
    <t>MAD 1 =</t>
  </si>
  <si>
    <t>MAD 2 =</t>
  </si>
  <si>
    <t>Demand (x)</t>
  </si>
  <si>
    <t>P(x)</t>
  </si>
  <si>
    <t>RN</t>
  </si>
  <si>
    <t>Cumulative P(x)</t>
  </si>
  <si>
    <t>Ranges</t>
  </si>
  <si>
    <t>Demand</t>
  </si>
  <si>
    <t>Beginning Inventory</t>
  </si>
  <si>
    <t>Ending Inventory</t>
  </si>
  <si>
    <t>Reorder</t>
  </si>
  <si>
    <t>X Variable 3</t>
  </si>
  <si>
    <t>01 to 12</t>
  </si>
  <si>
    <t>13 to 22</t>
  </si>
  <si>
    <t>23 to 40</t>
  </si>
  <si>
    <t>41 to 64</t>
  </si>
  <si>
    <t>65 to 80</t>
  </si>
  <si>
    <t># of weeks this number of heaters was sold</t>
  </si>
  <si>
    <t>81 to 94</t>
  </si>
  <si>
    <t>95 to 100</t>
  </si>
  <si>
    <t>Week</t>
  </si>
  <si>
    <t>Random Number</t>
  </si>
  <si>
    <t>Simulated Sales</t>
  </si>
  <si>
    <t>Moving Average</t>
  </si>
  <si>
    <t>Historical Weekly Sales</t>
  </si>
  <si>
    <t xml:space="preserve">    </t>
  </si>
  <si>
    <t>Assumptions</t>
  </si>
  <si>
    <t>Poisson Arrivals</t>
  </si>
  <si>
    <t>Exponential Service Times</t>
  </si>
  <si>
    <t>Per hour</t>
  </si>
  <si>
    <t>Per minute</t>
  </si>
  <si>
    <r>
      <rPr>
        <b/>
        <sz val="10"/>
        <color theme="1"/>
        <rFont val="Calibri"/>
        <family val="2"/>
      </rPr>
      <t xml:space="preserve">λ </t>
    </r>
    <r>
      <rPr>
        <b/>
        <sz val="8"/>
        <color theme="1"/>
        <rFont val="Arial"/>
        <family val="2"/>
      </rPr>
      <t xml:space="preserve">= </t>
    </r>
    <r>
      <rPr>
        <b/>
        <sz val="10"/>
        <color theme="1"/>
        <rFont val="Arial"/>
        <family val="2"/>
      </rPr>
      <t>Mean Arrival Rate (customers)</t>
    </r>
  </si>
  <si>
    <t>Ratio</t>
  </si>
  <si>
    <r>
      <t xml:space="preserve"> </t>
    </r>
    <r>
      <rPr>
        <b/>
        <sz val="10"/>
        <color theme="1"/>
        <rFont val="Calibri"/>
        <family val="2"/>
      </rPr>
      <t xml:space="preserve">µ </t>
    </r>
    <r>
      <rPr>
        <b/>
        <sz val="8"/>
        <color theme="1"/>
        <rFont val="Arial"/>
        <family val="2"/>
      </rPr>
      <t xml:space="preserve">= </t>
    </r>
    <r>
      <rPr>
        <b/>
        <sz val="10"/>
        <color theme="1"/>
        <rFont val="Arial"/>
        <family val="2"/>
      </rPr>
      <t>Mean Service Rate  (customers)</t>
    </r>
  </si>
  <si>
    <t>Operating Characteristics</t>
  </si>
  <si>
    <t>Po =</t>
  </si>
  <si>
    <t>Probability that no customers are in the system</t>
  </si>
  <si>
    <t xml:space="preserve">Lq = </t>
  </si>
  <si>
    <t>Average number of customers in the waiting line</t>
  </si>
  <si>
    <t>L =</t>
  </si>
  <si>
    <t>Average number of customers in the system</t>
  </si>
  <si>
    <t>Wq =</t>
  </si>
  <si>
    <t>Average time a customer spends in the waiting line</t>
  </si>
  <si>
    <t>minutes</t>
  </si>
  <si>
    <t>W =</t>
  </si>
  <si>
    <t>Average time a customer spends in the system</t>
  </si>
  <si>
    <t>Pw =</t>
  </si>
  <si>
    <t>Probability an arriving customer has to wait</t>
  </si>
  <si>
    <t>Pn =</t>
  </si>
  <si>
    <t>The Probability of n units in the system</t>
  </si>
  <si>
    <t>n=</t>
  </si>
  <si>
    <t>Number of Channels (k)</t>
  </si>
  <si>
    <r>
      <t>Ratio (</t>
    </r>
    <r>
      <rPr>
        <b/>
        <sz val="10"/>
        <color theme="5" tint="-0.499984740745262"/>
        <rFont val="Calibri"/>
        <family val="2"/>
      </rPr>
      <t>λ</t>
    </r>
    <r>
      <rPr>
        <b/>
        <sz val="10"/>
        <color theme="5" tint="-0.499984740745262"/>
        <rFont val="Arial"/>
        <family val="2"/>
      </rPr>
      <t>/</t>
    </r>
    <r>
      <rPr>
        <b/>
        <sz val="10"/>
        <color theme="5" tint="-0.499984740745262"/>
        <rFont val="Calibri"/>
        <family val="2"/>
      </rPr>
      <t>µ</t>
    </r>
    <r>
      <rPr>
        <b/>
        <sz val="10"/>
        <color theme="5" tint="-0.499984740745262"/>
        <rFont val="Arial"/>
        <family val="2"/>
      </rPr>
      <t>)</t>
    </r>
  </si>
  <si>
    <t>Value</t>
  </si>
  <si>
    <t>per hour</t>
  </si>
  <si>
    <t>per minute</t>
  </si>
  <si>
    <r>
      <t>Mean Arrival Rate (</t>
    </r>
    <r>
      <rPr>
        <b/>
        <sz val="10"/>
        <color theme="1"/>
        <rFont val="Calibri"/>
        <family val="2"/>
      </rPr>
      <t>λ</t>
    </r>
    <r>
      <rPr>
        <b/>
        <sz val="10"/>
        <color theme="1"/>
        <rFont val="Arial"/>
        <family val="2"/>
      </rPr>
      <t>)</t>
    </r>
  </si>
  <si>
    <r>
      <t>Mean Service Rate per Channel (</t>
    </r>
    <r>
      <rPr>
        <b/>
        <sz val="10"/>
        <color theme="1"/>
        <rFont val="Calibri"/>
        <family val="2"/>
      </rPr>
      <t>µ</t>
    </r>
    <r>
      <rPr>
        <b/>
        <sz val="10"/>
        <color theme="1"/>
        <rFont val="Arial"/>
        <family val="2"/>
      </rPr>
      <t>)</t>
    </r>
  </si>
  <si>
    <t>The probability that no customers are in the system</t>
  </si>
  <si>
    <t>Lq =</t>
  </si>
  <si>
    <t>in minutes</t>
  </si>
  <si>
    <t>The probability an arriving customer has to wait</t>
  </si>
  <si>
    <r>
      <t xml:space="preserve">The probability of </t>
    </r>
    <r>
      <rPr>
        <b/>
        <sz val="12"/>
        <color rgb="FFFF0000"/>
        <rFont val="Arial"/>
        <family val="2"/>
      </rPr>
      <t>n</t>
    </r>
    <r>
      <rPr>
        <b/>
        <sz val="12"/>
        <color theme="1"/>
        <rFont val="Arial"/>
        <family val="2"/>
      </rPr>
      <t xml:space="preserve"> units in the system</t>
    </r>
  </si>
  <si>
    <t>Activity</t>
  </si>
  <si>
    <t>A</t>
  </si>
  <si>
    <t>Most Probable (m)</t>
  </si>
  <si>
    <t>Pessimistic (b)</t>
  </si>
  <si>
    <t>B</t>
  </si>
  <si>
    <t>C</t>
  </si>
  <si>
    <t>D</t>
  </si>
  <si>
    <t>E</t>
  </si>
  <si>
    <t>G</t>
  </si>
  <si>
    <t>H</t>
  </si>
  <si>
    <t>I</t>
  </si>
  <si>
    <t>J</t>
  </si>
  <si>
    <t>Optimistic (a)</t>
  </si>
  <si>
    <t>Earliest Start (ES)</t>
  </si>
  <si>
    <t>Latest Start (LS)</t>
  </si>
  <si>
    <t>Earliest Finish  (EF)</t>
  </si>
  <si>
    <t>Latest Finish (LF)</t>
  </si>
  <si>
    <t>Slack (LS-ES)</t>
  </si>
  <si>
    <t>Critical Path</t>
  </si>
  <si>
    <t>Variance</t>
  </si>
  <si>
    <t>X</t>
  </si>
  <si>
    <t>Total Cost Calculations</t>
  </si>
  <si>
    <t>Cost of Waiting (Cw)</t>
  </si>
  <si>
    <t>L</t>
  </si>
  <si>
    <t>k</t>
  </si>
  <si>
    <t>Cost of Service per Channel</t>
  </si>
  <si>
    <t>Total Cost (TC)</t>
  </si>
  <si>
    <t>Single-channel</t>
  </si>
  <si>
    <t>Cost of Waiting     (Cw)</t>
  </si>
  <si>
    <t>Two-channel</t>
  </si>
  <si>
    <t>Two-Channel Waiting Line 2</t>
  </si>
  <si>
    <t xml:space="preserve"> Single-Channel Waiting Line 2</t>
  </si>
  <si>
    <t xml:space="preserve"> Single-Channel Waiting Line </t>
  </si>
  <si>
    <t xml:space="preserve">Two-Channel Waiting Line </t>
  </si>
  <si>
    <t>X1</t>
  </si>
  <si>
    <t>X2</t>
  </si>
  <si>
    <t>X3</t>
  </si>
  <si>
    <t>Weeks</t>
  </si>
  <si>
    <t xml:space="preserve">      </t>
  </si>
  <si>
    <t>P4=</t>
  </si>
  <si>
    <t>Cumulative Frequency Distribution</t>
  </si>
  <si>
    <t>Frequency Distribution</t>
  </si>
  <si>
    <t xml:space="preserve"> Cumulative Frequency Distribution</t>
  </si>
  <si>
    <t xml:space="preserve"> Frequency Distribution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</si>
</sst>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quot;$&quot;#,##0.00"/>
    <numFmt numFmtId="165" formatCode="0.0"/>
    <numFmt numFmtId="166" formatCode="0.0000"/>
    <numFmt numFmtId="167" formatCode="#,##0.0000"/>
    <numFmt numFmtId="168" formatCode="0.000"/>
  </numFmts>
  <fonts count="91" x14ac:knownFonts="1">
    <font>
      <sz val="11"/>
      <color theme="1"/>
      <name val="Calibri"/>
      <family val="2"/>
      <scheme val="minor"/>
    </font>
    <font>
      <sz val="11"/>
      <color theme="2" tint="-9.9978637043366805E-2"/>
      <name val="Calibri"/>
      <family val="2"/>
      <scheme val="minor"/>
    </font>
    <font>
      <sz val="11"/>
      <color theme="2"/>
      <name val="Calibri"/>
      <family val="2"/>
      <scheme val="minor"/>
    </font>
    <font>
      <sz val="20"/>
      <color theme="1"/>
      <name val="Calibri"/>
      <family val="2"/>
      <scheme val="minor"/>
    </font>
    <font>
      <b/>
      <sz val="20"/>
      <color theme="1"/>
      <name val="Calibri"/>
      <family val="2"/>
      <scheme val="minor"/>
    </font>
    <font>
      <sz val="22"/>
      <color theme="1"/>
      <name val="Calibri"/>
      <family val="2"/>
      <scheme val="minor"/>
    </font>
    <font>
      <sz val="8"/>
      <color theme="1"/>
      <name val="Calibri"/>
      <family val="2"/>
      <scheme val="minor"/>
    </font>
    <font>
      <b/>
      <sz val="8"/>
      <color theme="2" tint="-9.9978637043366805E-2"/>
      <name val="Calibri"/>
      <family val="2"/>
      <scheme val="minor"/>
    </font>
    <font>
      <sz val="8"/>
      <color theme="2" tint="-9.9978637043366805E-2"/>
      <name val="Calibri"/>
      <family val="2"/>
      <scheme val="minor"/>
    </font>
    <font>
      <sz val="18"/>
      <color theme="1"/>
      <name val="Calibri"/>
      <family val="2"/>
      <scheme val="minor"/>
    </font>
    <font>
      <i/>
      <sz val="11"/>
      <color theme="1"/>
      <name val="Calibri"/>
      <family val="2"/>
      <scheme val="minor"/>
    </font>
    <font>
      <b/>
      <sz val="20"/>
      <color theme="1"/>
      <name val="Lucida Bright"/>
      <family val="1"/>
    </font>
    <font>
      <sz val="20"/>
      <color theme="1"/>
      <name val="Lucida Bright"/>
      <family val="1"/>
    </font>
    <font>
      <b/>
      <sz val="22"/>
      <color theme="1"/>
      <name val="Lucida Bright"/>
      <family val="1"/>
    </font>
    <font>
      <sz val="22"/>
      <color theme="1"/>
      <name val="Lucida Bright"/>
      <family val="1"/>
    </font>
    <font>
      <sz val="11"/>
      <color theme="1"/>
      <name val="Lucida Bright"/>
      <family val="1"/>
    </font>
    <font>
      <b/>
      <sz val="28"/>
      <color rgb="FFFFC000"/>
      <name val="Lucida Bright"/>
      <family val="1"/>
    </font>
    <font>
      <b/>
      <sz val="20"/>
      <color rgb="FFFFFF00"/>
      <name val="Lucida Bright"/>
      <family val="1"/>
    </font>
    <font>
      <sz val="18"/>
      <color theme="1"/>
      <name val="Lucida Bright"/>
      <family val="1"/>
    </font>
    <font>
      <b/>
      <sz val="36"/>
      <color rgb="FFFFFF00"/>
      <name val="Lucida Bright"/>
      <family val="1"/>
    </font>
    <font>
      <b/>
      <sz val="20"/>
      <color theme="3" tint="-0.499984740745262"/>
      <name val="Lucida Bright"/>
      <family val="1"/>
    </font>
    <font>
      <sz val="24"/>
      <color theme="1"/>
      <name val="Lucida Bright"/>
      <family val="1"/>
    </font>
    <font>
      <b/>
      <sz val="24"/>
      <color rgb="FFFF0000"/>
      <name val="Lucida Bright"/>
      <family val="1"/>
    </font>
    <font>
      <b/>
      <sz val="16"/>
      <color theme="3" tint="-0.499984740745262"/>
      <name val="Lucida Bright"/>
      <family val="1"/>
    </font>
    <font>
      <b/>
      <sz val="26"/>
      <color rgb="FFFFFF00"/>
      <name val="Lucida Bright"/>
      <family val="1"/>
    </font>
    <font>
      <sz val="24"/>
      <color rgb="FFFFFF00"/>
      <name val="Calibri"/>
      <family val="2"/>
      <scheme val="minor"/>
    </font>
    <font>
      <b/>
      <sz val="18"/>
      <color theme="1"/>
      <name val="Lucida Bright"/>
      <family val="1"/>
    </font>
    <font>
      <b/>
      <sz val="18"/>
      <color rgb="FFFFFF00"/>
      <name val="Lucida Bright"/>
      <family val="1"/>
    </font>
    <font>
      <sz val="11"/>
      <color theme="2" tint="-0.249977111117893"/>
      <name val="Calibri"/>
      <family val="2"/>
      <scheme val="minor"/>
    </font>
    <font>
      <b/>
      <sz val="18"/>
      <color theme="1"/>
      <name val="Calibri"/>
      <family val="2"/>
      <scheme val="minor"/>
    </font>
    <font>
      <sz val="18"/>
      <color theme="2" tint="-9.9978637043366805E-2"/>
      <name val="Calibri"/>
      <family val="2"/>
      <scheme val="minor"/>
    </font>
    <font>
      <b/>
      <sz val="18"/>
      <color rgb="FFFFFF00"/>
      <name val="Calibri"/>
      <family val="2"/>
      <scheme val="minor"/>
    </font>
    <font>
      <b/>
      <sz val="22"/>
      <color rgb="FFC00000"/>
      <name val="Calibri"/>
      <family val="2"/>
      <scheme val="minor"/>
    </font>
    <font>
      <b/>
      <sz val="26"/>
      <color rgb="FFFFFF00"/>
      <name val="Calibri"/>
      <family val="2"/>
      <scheme val="minor"/>
    </font>
    <font>
      <b/>
      <sz val="22"/>
      <color rgb="FFFFC000"/>
      <name val="Lucida Bright"/>
      <family val="1"/>
    </font>
    <font>
      <sz val="18"/>
      <color rgb="FFFFFF00"/>
      <name val="Calibri"/>
      <family val="2"/>
      <scheme val="minor"/>
    </font>
    <font>
      <b/>
      <sz val="11"/>
      <color theme="1"/>
      <name val="Calibri"/>
      <family val="2"/>
      <scheme val="minor"/>
    </font>
    <font>
      <b/>
      <sz val="18"/>
      <color theme="3" tint="-0.249977111117893"/>
      <name val="Calibri"/>
      <family val="2"/>
      <scheme val="minor"/>
    </font>
    <font>
      <b/>
      <sz val="18"/>
      <color rgb="FFC00000"/>
      <name val="Calibri"/>
      <family val="2"/>
      <scheme val="minor"/>
    </font>
    <font>
      <sz val="20"/>
      <color theme="1"/>
      <name val="Calibri"/>
      <family val="2"/>
    </font>
    <font>
      <b/>
      <sz val="11"/>
      <color indexed="18"/>
      <name val="Calibri"/>
      <family val="2"/>
      <scheme val="minor"/>
    </font>
    <font>
      <i/>
      <sz val="18"/>
      <color theme="1"/>
      <name val="Calibri"/>
      <family val="2"/>
      <scheme val="minor"/>
    </font>
    <font>
      <b/>
      <sz val="24"/>
      <color rgb="FFFFC000"/>
      <name val="Arial"/>
      <family val="2"/>
    </font>
    <font>
      <sz val="18"/>
      <color rgb="FFFFC000"/>
      <name val="Arial"/>
      <family val="2"/>
    </font>
    <font>
      <sz val="14"/>
      <color theme="3" tint="-0.499984740745262"/>
      <name val="Arial"/>
      <family val="2"/>
    </font>
    <font>
      <b/>
      <sz val="10"/>
      <color theme="1"/>
      <name val="Arial"/>
      <family val="2"/>
    </font>
    <font>
      <b/>
      <sz val="10"/>
      <color theme="1"/>
      <name val="Calibri"/>
      <family val="2"/>
    </font>
    <font>
      <b/>
      <sz val="8"/>
      <color theme="1"/>
      <name val="Arial"/>
      <family val="2"/>
    </font>
    <font>
      <b/>
      <sz val="12"/>
      <color rgb="FFFFFF00"/>
      <name val="Arial"/>
      <family val="2"/>
    </font>
    <font>
      <b/>
      <sz val="14"/>
      <color rgb="FFFFC000"/>
      <name val="Calibri"/>
      <family val="2"/>
    </font>
    <font>
      <b/>
      <sz val="14"/>
      <color theme="1"/>
      <name val="Arial"/>
      <family val="2"/>
    </font>
    <font>
      <b/>
      <sz val="16"/>
      <color rgb="FFFFFF00"/>
      <name val="Calibri"/>
      <family val="2"/>
      <scheme val="minor"/>
    </font>
    <font>
      <b/>
      <sz val="16"/>
      <color rgb="FFFF0000"/>
      <name val="Calibri"/>
      <family val="2"/>
      <scheme val="minor"/>
    </font>
    <font>
      <sz val="10"/>
      <color theme="0"/>
      <name val="Arial"/>
      <family val="2"/>
    </font>
    <font>
      <sz val="12"/>
      <color theme="1"/>
      <name val="Arial"/>
      <family val="2"/>
    </font>
    <font>
      <sz val="14"/>
      <color theme="1"/>
      <name val="Arial"/>
      <family val="2"/>
    </font>
    <font>
      <b/>
      <sz val="10"/>
      <color rgb="FFFFFF00"/>
      <name val="Arial"/>
      <family val="2"/>
    </font>
    <font>
      <sz val="11"/>
      <color theme="5" tint="-0.499984740745262"/>
      <name val="Calibri"/>
      <family val="2"/>
      <scheme val="minor"/>
    </font>
    <font>
      <b/>
      <sz val="14"/>
      <color rgb="FFFFC000"/>
      <name val="Arial"/>
      <family val="2"/>
    </font>
    <font>
      <b/>
      <sz val="10"/>
      <color theme="5" tint="-0.499984740745262"/>
      <name val="Arial"/>
      <family val="2"/>
    </font>
    <font>
      <b/>
      <sz val="10"/>
      <color theme="5" tint="-0.499984740745262"/>
      <name val="Calibri"/>
      <family val="2"/>
    </font>
    <font>
      <b/>
      <sz val="10"/>
      <color theme="7" tint="-0.499984740745262"/>
      <name val="Arial"/>
      <family val="2"/>
    </font>
    <font>
      <b/>
      <sz val="10"/>
      <color rgb="FFFFC000"/>
      <name val="Arial"/>
      <family val="2"/>
    </font>
    <font>
      <b/>
      <sz val="12"/>
      <color theme="1"/>
      <name val="Arial"/>
      <family val="2"/>
    </font>
    <font>
      <sz val="12"/>
      <color theme="1"/>
      <name val="Calibri"/>
      <family val="2"/>
      <scheme val="minor"/>
    </font>
    <font>
      <b/>
      <sz val="12"/>
      <color rgb="FFFF0000"/>
      <name val="Arial"/>
      <family val="2"/>
    </font>
    <font>
      <b/>
      <sz val="20"/>
      <color rgb="FFFF0000"/>
      <name val="Lucida Bright"/>
      <family val="1"/>
    </font>
    <font>
      <b/>
      <sz val="22"/>
      <color rgb="FFFFC000"/>
      <name val="Calibri"/>
      <family val="2"/>
      <scheme val="minor"/>
    </font>
    <font>
      <b/>
      <sz val="20"/>
      <color rgb="FFFFC000"/>
      <name val="Calibri"/>
      <family val="2"/>
      <scheme val="minor"/>
    </font>
    <font>
      <b/>
      <sz val="20"/>
      <color theme="3" tint="-0.499984740745262"/>
      <name val="Calibri"/>
      <family val="2"/>
      <scheme val="minor"/>
    </font>
    <font>
      <b/>
      <sz val="24"/>
      <color rgb="FFC00000"/>
      <name val="Lucida Bright"/>
      <family val="1"/>
    </font>
    <font>
      <b/>
      <sz val="14"/>
      <color rgb="FFFFFF00"/>
      <name val="Calibri"/>
      <family val="2"/>
      <scheme val="minor"/>
    </font>
    <font>
      <b/>
      <sz val="14"/>
      <color rgb="FFFFC000"/>
      <name val="Calibri"/>
      <family val="2"/>
      <scheme val="minor"/>
    </font>
    <font>
      <sz val="11"/>
      <color rgb="FFFFFF00"/>
      <name val="Calibri"/>
      <family val="2"/>
      <scheme val="minor"/>
    </font>
    <font>
      <sz val="20"/>
      <color theme="3" tint="-0.499984740745262"/>
      <name val="Calibri"/>
      <family val="2"/>
      <scheme val="minor"/>
    </font>
    <font>
      <b/>
      <sz val="14"/>
      <color theme="1"/>
      <name val="Calibri"/>
      <family val="2"/>
      <scheme val="minor"/>
    </font>
    <font>
      <b/>
      <sz val="20"/>
      <color theme="6" tint="-0.499984740745262"/>
      <name val="Calibri"/>
      <family val="2"/>
      <scheme val="minor"/>
    </font>
    <font>
      <sz val="16"/>
      <color theme="1"/>
      <name val="Calibri"/>
      <family val="2"/>
      <scheme val="minor"/>
    </font>
    <font>
      <sz val="28"/>
      <color theme="1"/>
      <name val="Calibri"/>
      <family val="2"/>
      <scheme val="minor"/>
    </font>
    <font>
      <b/>
      <sz val="18"/>
      <color theme="3" tint="-0.499984740745262"/>
      <name val="Lucida Bright"/>
      <family val="1"/>
    </font>
    <font>
      <b/>
      <sz val="28"/>
      <color rgb="FFFFFF00"/>
      <name val="Lucida Bright"/>
      <family val="1"/>
    </font>
    <font>
      <b/>
      <sz val="28"/>
      <color theme="1"/>
      <name val="Lucida Bright"/>
      <family val="1"/>
    </font>
    <font>
      <b/>
      <sz val="10"/>
      <color rgb="FFFF0000"/>
      <name val="Arial"/>
      <family val="2"/>
    </font>
    <font>
      <sz val="24"/>
      <color theme="1"/>
      <name val="Calibri"/>
      <family val="2"/>
      <scheme val="minor"/>
    </font>
    <font>
      <b/>
      <sz val="18"/>
      <color rgb="FFFF0000"/>
      <name val="Calibri"/>
      <family val="2"/>
      <scheme val="minor"/>
    </font>
    <font>
      <sz val="11"/>
      <color theme="1"/>
      <name val="Calibri"/>
      <family val="2"/>
      <scheme val="minor"/>
    </font>
    <font>
      <sz val="48"/>
      <color theme="5" tint="-0.499984740745262"/>
      <name val="Calibri"/>
      <family val="2"/>
      <scheme val="minor"/>
    </font>
    <font>
      <sz val="11"/>
      <color theme="2" tint="-0.89999084444715716"/>
      <name val="Calibri"/>
      <family val="2"/>
      <scheme val="minor"/>
    </font>
    <font>
      <b/>
      <sz val="22"/>
      <color rgb="FFFFFF00"/>
      <name val="Lucida Bright"/>
      <family val="1"/>
    </font>
    <font>
      <b/>
      <sz val="22"/>
      <color rgb="FFFF0000"/>
      <name val="Lucida Bright"/>
      <family val="1"/>
    </font>
    <font>
      <b/>
      <sz val="24"/>
      <color rgb="FFFFFF00"/>
      <name val="Calibri"/>
      <family val="2"/>
      <scheme val="minor"/>
    </font>
  </fonts>
  <fills count="29">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theme="6"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tint="-9.9948118533890809E-2"/>
        <bgColor indexed="64"/>
      </patternFill>
    </fill>
    <fill>
      <patternFill patternType="solid">
        <fgColor theme="3" tint="-0.499984740745262"/>
        <bgColor indexed="64"/>
      </patternFill>
    </fill>
    <fill>
      <patternFill patternType="solid">
        <fgColor theme="5" tint="-0.499984740745262"/>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5999938962981048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auto="1"/>
      </left>
      <right style="thin">
        <color auto="1"/>
      </right>
      <top style="thin">
        <color auto="1"/>
      </top>
      <bottom/>
      <diagonal/>
    </border>
    <border>
      <left/>
      <right/>
      <top/>
      <bottom style="medium">
        <color indexed="64"/>
      </bottom>
      <diagonal/>
    </border>
    <border>
      <left/>
      <right/>
      <top style="medium">
        <color indexed="64"/>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s>
  <cellStyleXfs count="1">
    <xf numFmtId="0" fontId="0" fillId="0" borderId="0"/>
  </cellStyleXfs>
  <cellXfs count="378">
    <xf numFmtId="0" fontId="0" fillId="0" borderId="0" xfId="0"/>
    <xf numFmtId="0" fontId="0" fillId="4" borderId="0" xfId="0" applyFill="1"/>
    <xf numFmtId="0" fontId="1" fillId="2" borderId="0" xfId="0" applyFont="1" applyFill="1" applyProtection="1">
      <protection locked="0"/>
    </xf>
    <xf numFmtId="0" fontId="0" fillId="2" borderId="0" xfId="0" applyFill="1" applyProtection="1">
      <protection locked="0"/>
    </xf>
    <xf numFmtId="0" fontId="2" fillId="2" borderId="0" xfId="0" applyFont="1" applyFill="1" applyProtection="1">
      <protection locked="0"/>
    </xf>
    <xf numFmtId="0" fontId="3" fillId="2" borderId="1" xfId="0" applyFont="1" applyFill="1" applyBorder="1" applyAlignment="1" applyProtection="1">
      <alignment horizontal="center" vertical="center"/>
      <protection locked="0"/>
    </xf>
    <xf numFmtId="0" fontId="3" fillId="2" borderId="0" xfId="0" applyFont="1" applyFill="1" applyAlignment="1" applyProtection="1">
      <alignment horizontal="center"/>
      <protection locked="0"/>
    </xf>
    <xf numFmtId="0" fontId="0" fillId="5" borderId="0" xfId="0" applyFill="1"/>
    <xf numFmtId="0" fontId="6" fillId="2" borderId="0" xfId="0" applyFont="1" applyFill="1" applyProtection="1">
      <protection locked="0"/>
    </xf>
    <xf numFmtId="0" fontId="7" fillId="2" borderId="0" xfId="0" applyFont="1" applyFill="1" applyAlignment="1" applyProtection="1">
      <alignment horizontal="center" vertical="center"/>
      <protection locked="0"/>
    </xf>
    <xf numFmtId="0" fontId="8" fillId="2" borderId="0" xfId="0" applyFont="1" applyFill="1" applyAlignment="1" applyProtection="1">
      <alignment horizontal="center" vertical="center"/>
      <protection locked="0"/>
    </xf>
    <xf numFmtId="3" fontId="8" fillId="2" borderId="0" xfId="0" applyNumberFormat="1" applyFont="1" applyFill="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3" fillId="7" borderId="1" xfId="0" applyFont="1" applyFill="1" applyBorder="1" applyAlignment="1" applyProtection="1">
      <alignment horizontal="center" vertical="center"/>
      <protection locked="0"/>
    </xf>
    <xf numFmtId="0" fontId="0" fillId="0" borderId="12" xfId="0" applyBorder="1"/>
    <xf numFmtId="0" fontId="10" fillId="0" borderId="13" xfId="0" applyFont="1" applyBorder="1" applyAlignment="1">
      <alignment horizontal="center"/>
    </xf>
    <xf numFmtId="0" fontId="10" fillId="0" borderId="13" xfId="0" applyFont="1" applyBorder="1" applyAlignment="1">
      <alignment horizontal="centerContinuous"/>
    </xf>
    <xf numFmtId="0" fontId="5" fillId="2" borderId="0" xfId="0" applyFont="1" applyFill="1" applyAlignment="1" applyProtection="1">
      <alignment horizontal="right" vertical="center"/>
      <protection locked="0"/>
    </xf>
    <xf numFmtId="0" fontId="11" fillId="3"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3" borderId="11"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5" fillId="2" borderId="1" xfId="0" applyFont="1" applyFill="1" applyBorder="1" applyProtection="1">
      <protection locked="0"/>
    </xf>
    <xf numFmtId="0" fontId="15" fillId="2" borderId="0" xfId="0" applyFont="1" applyFill="1" applyProtection="1">
      <protection locked="0"/>
    </xf>
    <xf numFmtId="0" fontId="14" fillId="2" borderId="0" xfId="0" applyFont="1" applyFill="1" applyAlignment="1" applyProtection="1">
      <alignment horizontal="center" vertical="center"/>
      <protection locked="0"/>
    </xf>
    <xf numFmtId="0" fontId="14" fillId="7" borderId="1" xfId="0" applyFont="1" applyFill="1" applyBorder="1" applyAlignment="1" applyProtection="1">
      <alignment horizontal="center" vertical="center"/>
      <protection locked="0"/>
    </xf>
    <xf numFmtId="2" fontId="14" fillId="7" borderId="1" xfId="0" applyNumberFormat="1" applyFont="1" applyFill="1" applyBorder="1" applyAlignment="1" applyProtection="1">
      <alignment horizontal="center" vertical="center"/>
      <protection locked="0"/>
    </xf>
    <xf numFmtId="0" fontId="15" fillId="4" borderId="0" xfId="0" applyFont="1" applyFill="1"/>
    <xf numFmtId="0" fontId="12" fillId="0" borderId="1" xfId="0" applyFont="1" applyBorder="1" applyProtection="1">
      <protection locked="0"/>
    </xf>
    <xf numFmtId="0" fontId="12" fillId="0" borderId="1" xfId="0" applyFont="1" applyBorder="1" applyAlignment="1" applyProtection="1">
      <alignment wrapText="1"/>
      <protection locked="0"/>
    </xf>
    <xf numFmtId="0" fontId="12"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vertical="center"/>
      <protection locked="0"/>
    </xf>
    <xf numFmtId="0" fontId="12" fillId="7" borderId="1" xfId="0" applyFont="1" applyFill="1" applyBorder="1" applyAlignment="1" applyProtection="1">
      <alignment horizontal="center" vertical="center"/>
      <protection locked="0"/>
    </xf>
    <xf numFmtId="0" fontId="17" fillId="10" borderId="1" xfId="0" applyFont="1" applyFill="1" applyBorder="1" applyAlignment="1" applyProtection="1">
      <alignment horizontal="center" vertical="center"/>
      <protection locked="0"/>
    </xf>
    <xf numFmtId="0" fontId="14" fillId="2" borderId="0" xfId="0" applyFont="1" applyFill="1" applyAlignment="1" applyProtection="1">
      <alignment horizontal="right" vertical="center"/>
      <protection locked="0"/>
    </xf>
    <xf numFmtId="0" fontId="18" fillId="2" borderId="1" xfId="0" applyFont="1" applyFill="1" applyBorder="1" applyAlignment="1" applyProtection="1">
      <alignment horizontal="center" vertical="center"/>
      <protection locked="0"/>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2" fontId="21" fillId="0" borderId="8" xfId="0" applyNumberFormat="1" applyFont="1" applyBorder="1" applyAlignment="1">
      <alignment horizontal="center" vertical="center" wrapText="1"/>
    </xf>
    <xf numFmtId="1" fontId="21" fillId="0" borderId="8" xfId="0" applyNumberFormat="1" applyFont="1" applyBorder="1" applyAlignment="1">
      <alignment horizontal="center" vertical="center" wrapText="1"/>
    </xf>
    <xf numFmtId="0" fontId="22" fillId="7" borderId="5" xfId="0" applyFont="1" applyFill="1" applyBorder="1" applyAlignment="1">
      <alignment horizontal="center" vertical="center" wrapText="1"/>
    </xf>
    <xf numFmtId="0" fontId="22" fillId="7" borderId="8"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12" fillId="2" borderId="1" xfId="0" applyFont="1" applyFill="1" applyBorder="1" applyAlignment="1" applyProtection="1">
      <alignment horizontal="center" vertical="center" wrapText="1"/>
      <protection locked="0"/>
    </xf>
    <xf numFmtId="0" fontId="0" fillId="2" borderId="0" xfId="0" applyFill="1" applyAlignment="1" applyProtection="1">
      <alignment horizontal="center" vertical="center"/>
      <protection locked="0"/>
    </xf>
    <xf numFmtId="165" fontId="12" fillId="2" borderId="1" xfId="0" applyNumberFormat="1" applyFont="1" applyFill="1" applyBorder="1" applyAlignment="1" applyProtection="1">
      <alignment horizontal="center" vertical="center"/>
      <protection locked="0"/>
    </xf>
    <xf numFmtId="0" fontId="3" fillId="7"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0" fillId="2" borderId="0" xfId="0" applyFill="1"/>
    <xf numFmtId="0" fontId="28" fillId="2" borderId="0" xfId="0" applyFont="1" applyFill="1"/>
    <xf numFmtId="2" fontId="9" fillId="12" borderId="1" xfId="0" applyNumberFormat="1" applyFont="1" applyFill="1" applyBorder="1" applyAlignment="1">
      <alignment horizontal="center" vertical="center" wrapText="1"/>
    </xf>
    <xf numFmtId="2"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9" fillId="11" borderId="1" xfId="0" applyFont="1" applyFill="1" applyBorder="1" applyAlignment="1">
      <alignment horizontal="center" vertical="center"/>
    </xf>
    <xf numFmtId="17" fontId="9" fillId="2" borderId="1" xfId="0" applyNumberFormat="1" applyFont="1" applyFill="1" applyBorder="1" applyAlignment="1">
      <alignment horizontal="center" vertical="center" wrapText="1"/>
    </xf>
    <xf numFmtId="0" fontId="4" fillId="2" borderId="0" xfId="0" applyFont="1" applyFill="1" applyAlignment="1">
      <alignment horizontal="center" vertical="top" wrapText="1"/>
    </xf>
    <xf numFmtId="0" fontId="9" fillId="2" borderId="1" xfId="0" applyFont="1" applyFill="1" applyBorder="1" applyAlignment="1">
      <alignment horizontal="center" vertical="center"/>
    </xf>
    <xf numFmtId="0" fontId="29" fillId="2" borderId="0" xfId="0" applyFont="1" applyFill="1" applyAlignment="1">
      <alignment vertical="center" wrapText="1"/>
    </xf>
    <xf numFmtId="0" fontId="29" fillId="2" borderId="0" xfId="0" applyFont="1" applyFill="1" applyAlignment="1">
      <alignment horizontal="center" vertical="center" wrapText="1"/>
    </xf>
    <xf numFmtId="0" fontId="3" fillId="2" borderId="0" xfId="0" applyFont="1" applyFill="1" applyAlignment="1">
      <alignment horizontal="center" vertical="top" wrapText="1"/>
    </xf>
    <xf numFmtId="0" fontId="3" fillId="2" borderId="0" xfId="0" applyFont="1" applyFill="1" applyAlignment="1">
      <alignment vertical="top" wrapText="1"/>
    </xf>
    <xf numFmtId="3" fontId="3" fillId="2" borderId="0" xfId="0" applyNumberFormat="1" applyFont="1" applyFill="1" applyAlignment="1">
      <alignment horizontal="center" vertical="top" wrapText="1"/>
    </xf>
    <xf numFmtId="0" fontId="1" fillId="2" borderId="0" xfId="0" applyFont="1" applyFill="1"/>
    <xf numFmtId="1" fontId="3" fillId="2" borderId="0" xfId="0" applyNumberFormat="1" applyFont="1" applyFill="1"/>
    <xf numFmtId="0" fontId="30" fillId="2" borderId="0" xfId="0" applyFont="1" applyFill="1" applyAlignment="1">
      <alignment horizontal="center" vertical="center"/>
    </xf>
    <xf numFmtId="0" fontId="9" fillId="7" borderId="1" xfId="0" applyFont="1" applyFill="1" applyBorder="1" applyAlignment="1">
      <alignment horizontal="center" vertical="center"/>
    </xf>
    <xf numFmtId="0" fontId="9" fillId="7" borderId="1" xfId="0" applyFont="1" applyFill="1" applyBorder="1" applyAlignment="1">
      <alignment horizontal="center" vertical="center" wrapText="1"/>
    </xf>
    <xf numFmtId="1" fontId="9" fillId="2" borderId="1" xfId="0" applyNumberFormat="1" applyFont="1" applyFill="1" applyBorder="1" applyAlignment="1">
      <alignment horizontal="center" vertical="center" wrapText="1"/>
    </xf>
    <xf numFmtId="1" fontId="9" fillId="2" borderId="1" xfId="0" applyNumberFormat="1" applyFont="1" applyFill="1" applyBorder="1" applyAlignment="1">
      <alignment horizontal="center" vertical="center"/>
    </xf>
    <xf numFmtId="0" fontId="31" fillId="6" borderId="1" xfId="0" applyFont="1" applyFill="1" applyBorder="1" applyAlignment="1">
      <alignment horizontal="center" vertical="center" wrapText="1"/>
    </xf>
    <xf numFmtId="0" fontId="11" fillId="3" borderId="1" xfId="0" applyFont="1" applyFill="1" applyBorder="1" applyAlignment="1" applyProtection="1">
      <alignment horizontal="center" vertical="center" wrapText="1"/>
      <protection locked="0"/>
    </xf>
    <xf numFmtId="0" fontId="0" fillId="17" borderId="0" xfId="0" applyFill="1"/>
    <xf numFmtId="0" fontId="9" fillId="2" borderId="0" xfId="0" applyFont="1" applyFill="1" applyAlignment="1">
      <alignment horizontal="right"/>
    </xf>
    <xf numFmtId="0" fontId="9" fillId="0" borderId="0" xfId="0" applyFont="1"/>
    <xf numFmtId="0" fontId="36" fillId="2" borderId="0" xfId="0" applyFont="1" applyFill="1"/>
    <xf numFmtId="0" fontId="9" fillId="2" borderId="0" xfId="0" applyFont="1" applyFill="1"/>
    <xf numFmtId="0" fontId="37" fillId="2" borderId="0" xfId="0" applyFont="1" applyFill="1"/>
    <xf numFmtId="0" fontId="38" fillId="0" borderId="0" xfId="0" applyFont="1"/>
    <xf numFmtId="0" fontId="3" fillId="2" borderId="0" xfId="0" applyFont="1" applyFill="1"/>
    <xf numFmtId="0" fontId="3" fillId="2" borderId="0" xfId="0" applyFont="1" applyFill="1" applyAlignment="1">
      <alignment horizontal="center" vertical="center"/>
    </xf>
    <xf numFmtId="0" fontId="39" fillId="2" borderId="0" xfId="0" applyFont="1" applyFill="1" applyAlignment="1">
      <alignment horizontal="center" vertical="center"/>
    </xf>
    <xf numFmtId="0" fontId="40" fillId="2" borderId="0" xfId="0" applyFont="1" applyFill="1" applyAlignment="1">
      <alignment horizontal="center"/>
    </xf>
    <xf numFmtId="0" fontId="4" fillId="17" borderId="0" xfId="0" applyFont="1" applyFill="1" applyAlignment="1">
      <alignment horizontal="center" vertical="top" wrapText="1"/>
    </xf>
    <xf numFmtId="0" fontId="0" fillId="0" borderId="0" xfId="0" applyProtection="1">
      <protection locked="0"/>
    </xf>
    <xf numFmtId="0" fontId="3" fillId="17" borderId="0" xfId="0" applyFont="1" applyFill="1" applyAlignment="1">
      <alignment horizontal="center" vertical="top" wrapText="1"/>
    </xf>
    <xf numFmtId="0" fontId="9" fillId="17" borderId="0" xfId="0" applyFont="1" applyFill="1"/>
    <xf numFmtId="0" fontId="3" fillId="2" borderId="0" xfId="0" applyFont="1" applyFill="1" applyAlignment="1">
      <alignment horizontal="center" vertical="center" wrapText="1"/>
    </xf>
    <xf numFmtId="6" fontId="3" fillId="2" borderId="0" xfId="0" applyNumberFormat="1" applyFont="1" applyFill="1" applyAlignment="1">
      <alignment horizontal="center" vertical="center" wrapText="1"/>
    </xf>
    <xf numFmtId="0" fontId="41" fillId="17" borderId="0" xfId="0" applyFont="1" applyFill="1" applyAlignment="1">
      <alignment horizontal="centerContinuous"/>
    </xf>
    <xf numFmtId="6" fontId="3" fillId="17" borderId="0" xfId="0" applyNumberFormat="1" applyFont="1" applyFill="1" applyAlignment="1">
      <alignment vertical="center" wrapText="1"/>
    </xf>
    <xf numFmtId="6" fontId="3" fillId="17" borderId="0" xfId="0" applyNumberFormat="1" applyFont="1" applyFill="1" applyAlignment="1">
      <alignment horizontal="center" vertical="center" wrapText="1"/>
    </xf>
    <xf numFmtId="8" fontId="3" fillId="2" borderId="0" xfId="0" applyNumberFormat="1" applyFont="1" applyFill="1" applyAlignment="1">
      <alignment horizontal="center" vertical="center"/>
    </xf>
    <xf numFmtId="0" fontId="41" fillId="2" borderId="0" xfId="0" applyFont="1" applyFill="1" applyAlignment="1">
      <alignment horizontal="center"/>
    </xf>
    <xf numFmtId="0" fontId="0" fillId="5" borderId="0" xfId="0" applyFill="1" applyAlignment="1">
      <alignment horizontal="left"/>
    </xf>
    <xf numFmtId="0" fontId="45" fillId="11" borderId="1" xfId="0" applyFont="1" applyFill="1" applyBorder="1" applyAlignment="1">
      <alignment horizontal="center" vertical="center"/>
    </xf>
    <xf numFmtId="0" fontId="48" fillId="6" borderId="1" xfId="0" applyFont="1" applyFill="1" applyBorder="1" applyAlignment="1" applyProtection="1">
      <alignment horizontal="center" vertical="center"/>
      <protection locked="0"/>
    </xf>
    <xf numFmtId="0" fontId="49" fillId="19" borderId="0" xfId="0" applyFont="1" applyFill="1" applyAlignment="1">
      <alignment horizontal="center" vertical="center"/>
    </xf>
    <xf numFmtId="166" fontId="50" fillId="7" borderId="1" xfId="0" applyNumberFormat="1" applyFont="1" applyFill="1" applyBorder="1" applyAlignment="1">
      <alignment horizontal="center"/>
    </xf>
    <xf numFmtId="0" fontId="53" fillId="5" borderId="0" xfId="0" applyFont="1" applyFill="1"/>
    <xf numFmtId="166" fontId="50" fillId="7" borderId="1" xfId="0" applyNumberFormat="1" applyFont="1" applyFill="1" applyBorder="1" applyAlignment="1">
      <alignment horizontal="center" vertical="center"/>
    </xf>
    <xf numFmtId="0" fontId="1" fillId="5" borderId="0" xfId="0" applyFont="1" applyFill="1"/>
    <xf numFmtId="0" fontId="45" fillId="7" borderId="1" xfId="0" applyFont="1" applyFill="1" applyBorder="1" applyAlignment="1">
      <alignment horizontal="center" vertical="center"/>
    </xf>
    <xf numFmtId="0" fontId="54" fillId="2" borderId="1" xfId="0" applyFont="1" applyFill="1" applyBorder="1"/>
    <xf numFmtId="166" fontId="45" fillId="11" borderId="1" xfId="0" applyNumberFormat="1" applyFont="1" applyFill="1" applyBorder="1" applyAlignment="1">
      <alignment horizontal="center" vertical="center"/>
    </xf>
    <xf numFmtId="0" fontId="45" fillId="5" borderId="0" xfId="0" applyFont="1" applyFill="1" applyAlignment="1">
      <alignment horizontal="right"/>
    </xf>
    <xf numFmtId="0" fontId="54" fillId="5" borderId="0" xfId="0" applyFont="1" applyFill="1"/>
    <xf numFmtId="166" fontId="0" fillId="5" borderId="23" xfId="0" applyNumberFormat="1" applyFill="1" applyBorder="1" applyAlignment="1">
      <alignment horizontal="center" vertical="center"/>
    </xf>
    <xf numFmtId="0" fontId="55" fillId="7" borderId="2" xfId="0" applyFont="1" applyFill="1" applyBorder="1" applyAlignment="1">
      <alignment horizontal="center" vertical="center"/>
    </xf>
    <xf numFmtId="0" fontId="55" fillId="7" borderId="1" xfId="0" applyFont="1" applyFill="1" applyBorder="1" applyAlignment="1">
      <alignment horizontal="center" vertical="center"/>
    </xf>
    <xf numFmtId="0" fontId="56" fillId="6" borderId="1" xfId="0" applyFont="1" applyFill="1" applyBorder="1" applyAlignment="1" applyProtection="1">
      <alignment horizontal="center" vertical="center"/>
      <protection locked="0"/>
    </xf>
    <xf numFmtId="0" fontId="57" fillId="5" borderId="0" xfId="0" applyFont="1" applyFill="1"/>
    <xf numFmtId="0" fontId="58" fillId="19" borderId="0" xfId="0" applyFont="1" applyFill="1" applyAlignment="1">
      <alignment horizontal="center" vertical="center"/>
    </xf>
    <xf numFmtId="0" fontId="0" fillId="5" borderId="1" xfId="0" applyFill="1" applyBorder="1"/>
    <xf numFmtId="0" fontId="45" fillId="5" borderId="1" xfId="0" applyFont="1" applyFill="1" applyBorder="1"/>
    <xf numFmtId="1" fontId="45" fillId="20" borderId="0" xfId="0" applyNumberFormat="1" applyFont="1" applyFill="1" applyAlignment="1">
      <alignment horizontal="center" vertical="center"/>
    </xf>
    <xf numFmtId="0" fontId="59" fillId="7" borderId="1" xfId="0" applyFont="1" applyFill="1" applyBorder="1" applyAlignment="1">
      <alignment horizontal="center" vertical="center"/>
    </xf>
    <xf numFmtId="0" fontId="59" fillId="5" borderId="1" xfId="0" applyFont="1" applyFill="1" applyBorder="1" applyAlignment="1">
      <alignment horizontal="center" vertical="center"/>
    </xf>
    <xf numFmtId="0" fontId="56" fillId="21" borderId="0" xfId="0" applyFont="1" applyFill="1"/>
    <xf numFmtId="0" fontId="56" fillId="22" borderId="0" xfId="0" applyFont="1" applyFill="1"/>
    <xf numFmtId="2" fontId="59" fillId="5" borderId="1" xfId="0" applyNumberFormat="1" applyFont="1" applyFill="1" applyBorder="1" applyAlignment="1">
      <alignment horizontal="center" vertical="center"/>
    </xf>
    <xf numFmtId="0" fontId="61" fillId="5" borderId="1" xfId="0" applyFont="1" applyFill="1" applyBorder="1"/>
    <xf numFmtId="1" fontId="45" fillId="6" borderId="0" xfId="0" applyNumberFormat="1" applyFont="1" applyFill="1" applyAlignment="1">
      <alignment horizontal="center" vertical="center"/>
    </xf>
    <xf numFmtId="2" fontId="56" fillId="21" borderId="1" xfId="0" applyNumberFormat="1" applyFont="1" applyFill="1" applyBorder="1" applyAlignment="1">
      <alignment horizontal="center" vertical="center"/>
    </xf>
    <xf numFmtId="0" fontId="56" fillId="21" borderId="1" xfId="0" applyFont="1" applyFill="1" applyBorder="1"/>
    <xf numFmtId="0" fontId="62" fillId="19" borderId="0" xfId="0" applyFont="1" applyFill="1" applyAlignment="1">
      <alignment horizontal="center" vertical="center"/>
    </xf>
    <xf numFmtId="166" fontId="45" fillId="3" borderId="0" xfId="0" applyNumberFormat="1" applyFont="1" applyFill="1" applyAlignment="1">
      <alignment horizontal="center" vertical="center"/>
    </xf>
    <xf numFmtId="0" fontId="0" fillId="5" borderId="0" xfId="0" applyFill="1" applyAlignment="1">
      <alignment horizontal="center" vertical="center"/>
    </xf>
    <xf numFmtId="0" fontId="50" fillId="5" borderId="0" xfId="0" applyFont="1" applyFill="1" applyAlignment="1">
      <alignment horizontal="center"/>
    </xf>
    <xf numFmtId="166" fontId="61" fillId="5" borderId="1" xfId="0" applyNumberFormat="1" applyFont="1" applyFill="1" applyBorder="1"/>
    <xf numFmtId="0" fontId="63" fillId="7" borderId="1" xfId="0" applyFont="1" applyFill="1" applyBorder="1" applyAlignment="1">
      <alignment horizontal="center" vertical="center"/>
    </xf>
    <xf numFmtId="0" fontId="50" fillId="5" borderId="0" xfId="0" applyFont="1" applyFill="1" applyAlignment="1">
      <alignment horizontal="center" vertical="center"/>
    </xf>
    <xf numFmtId="0" fontId="63" fillId="5" borderId="0" xfId="0" applyFont="1" applyFill="1" applyAlignment="1">
      <alignment horizontal="right"/>
    </xf>
    <xf numFmtId="0" fontId="63" fillId="5" borderId="0" xfId="0" applyFont="1" applyFill="1" applyAlignment="1">
      <alignment horizontal="left"/>
    </xf>
    <xf numFmtId="166" fontId="63" fillId="5" borderId="23" xfId="0" applyNumberFormat="1" applyFont="1" applyFill="1" applyBorder="1" applyAlignment="1">
      <alignment horizontal="center" vertical="center"/>
    </xf>
    <xf numFmtId="166" fontId="63" fillId="11" borderId="1" xfId="0" applyNumberFormat="1" applyFont="1" applyFill="1" applyBorder="1" applyAlignment="1">
      <alignment horizontal="center"/>
    </xf>
    <xf numFmtId="166" fontId="63" fillId="5" borderId="23" xfId="0" applyNumberFormat="1" applyFont="1" applyFill="1" applyBorder="1" applyAlignment="1">
      <alignment horizontal="center"/>
    </xf>
    <xf numFmtId="0" fontId="59" fillId="5" borderId="1" xfId="0" applyFont="1" applyFill="1" applyBorder="1" applyAlignment="1">
      <alignment horizontal="right" vertical="center"/>
    </xf>
    <xf numFmtId="166" fontId="45" fillId="11" borderId="1" xfId="0" applyNumberFormat="1" applyFont="1" applyFill="1" applyBorder="1" applyAlignment="1">
      <alignment horizontal="center"/>
    </xf>
    <xf numFmtId="0" fontId="64" fillId="5" borderId="0" xfId="0" applyFont="1" applyFill="1"/>
    <xf numFmtId="1" fontId="58" fillId="6" borderId="1" xfId="0" applyNumberFormat="1" applyFont="1" applyFill="1" applyBorder="1" applyAlignment="1" applyProtection="1">
      <alignment horizontal="center"/>
      <protection locked="0"/>
    </xf>
    <xf numFmtId="0" fontId="38" fillId="2" borderId="0" xfId="0" applyFont="1" applyFill="1"/>
    <xf numFmtId="0" fontId="18" fillId="4" borderId="7" xfId="0" applyFont="1" applyFill="1" applyBorder="1" applyAlignment="1">
      <alignment horizontal="center" vertical="top" wrapText="1"/>
    </xf>
    <xf numFmtId="0" fontId="18" fillId="4" borderId="8" xfId="0" applyFont="1" applyFill="1" applyBorder="1" applyAlignment="1">
      <alignment horizontal="center" vertical="top" wrapText="1"/>
    </xf>
    <xf numFmtId="0" fontId="18" fillId="7" borderId="5" xfId="0" applyFont="1" applyFill="1" applyBorder="1" applyAlignment="1">
      <alignment horizontal="center" vertical="center" wrapText="1"/>
    </xf>
    <xf numFmtId="0" fontId="18" fillId="13" borderId="5" xfId="0" applyFont="1" applyFill="1" applyBorder="1" applyAlignment="1">
      <alignment horizontal="center" vertical="center" wrapText="1"/>
    </xf>
    <xf numFmtId="0" fontId="18" fillId="13" borderId="6" xfId="0" applyFont="1" applyFill="1" applyBorder="1" applyAlignment="1">
      <alignment horizontal="center" vertical="center" wrapText="1"/>
    </xf>
    <xf numFmtId="0" fontId="9" fillId="4" borderId="0" xfId="0" applyFont="1" applyFill="1" applyAlignment="1">
      <alignment vertical="center"/>
    </xf>
    <xf numFmtId="0" fontId="26" fillId="3" borderId="5"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1" fillId="9" borderId="5" xfId="0" applyFont="1" applyFill="1" applyBorder="1" applyAlignment="1">
      <alignment horizontal="center" vertical="center"/>
    </xf>
    <xf numFmtId="0" fontId="18" fillId="3" borderId="7" xfId="0" applyFont="1" applyFill="1" applyBorder="1" applyAlignment="1">
      <alignment horizontal="center" vertical="top" wrapText="1"/>
    </xf>
    <xf numFmtId="1" fontId="18" fillId="4" borderId="8" xfId="0" applyNumberFormat="1" applyFont="1" applyFill="1" applyBorder="1" applyAlignment="1">
      <alignment horizontal="center" vertical="top" wrapText="1"/>
    </xf>
    <xf numFmtId="0" fontId="18" fillId="3" borderId="8" xfId="0" applyFont="1" applyFill="1" applyBorder="1" applyAlignment="1">
      <alignment horizontal="center" vertical="top" wrapText="1"/>
    </xf>
    <xf numFmtId="2" fontId="18" fillId="4" borderId="8" xfId="0" applyNumberFormat="1" applyFont="1" applyFill="1" applyBorder="1" applyAlignment="1">
      <alignment horizontal="center" vertical="top" wrapText="1"/>
    </xf>
    <xf numFmtId="2" fontId="17" fillId="23" borderId="5" xfId="0" applyNumberFormat="1" applyFont="1" applyFill="1" applyBorder="1" applyAlignment="1">
      <alignment horizontal="center" vertical="center"/>
    </xf>
    <xf numFmtId="0" fontId="36" fillId="4" borderId="0" xfId="0" applyFont="1" applyFill="1"/>
    <xf numFmtId="0" fontId="15" fillId="4" borderId="5" xfId="0" applyFont="1" applyFill="1" applyBorder="1"/>
    <xf numFmtId="0" fontId="2" fillId="4" borderId="0" xfId="0" applyFont="1" applyFill="1"/>
    <xf numFmtId="0" fontId="67" fillId="10" borderId="1" xfId="0" applyFont="1" applyFill="1" applyBorder="1" applyAlignment="1">
      <alignment horizontal="center"/>
    </xf>
    <xf numFmtId="2" fontId="3" fillId="7" borderId="1" xfId="0" applyNumberFormat="1" applyFont="1" applyFill="1" applyBorder="1" applyAlignment="1">
      <alignment horizontal="center" vertical="center"/>
    </xf>
    <xf numFmtId="2" fontId="3" fillId="24" borderId="1" xfId="0" applyNumberFormat="1" applyFont="1" applyFill="1" applyBorder="1" applyAlignment="1">
      <alignment horizontal="center" vertical="center"/>
    </xf>
    <xf numFmtId="2" fontId="3" fillId="3" borderId="1" xfId="0" applyNumberFormat="1" applyFont="1" applyFill="1" applyBorder="1" applyAlignment="1">
      <alignment horizontal="center" vertical="center"/>
    </xf>
    <xf numFmtId="2" fontId="4" fillId="2" borderId="0" xfId="0" applyNumberFormat="1" applyFont="1" applyFill="1" applyAlignment="1">
      <alignment horizontal="center" vertical="center"/>
    </xf>
    <xf numFmtId="168" fontId="68" fillId="6" borderId="1" xfId="0" applyNumberFormat="1" applyFont="1" applyFill="1" applyBorder="1" applyAlignment="1">
      <alignment horizontal="center" vertical="center"/>
    </xf>
    <xf numFmtId="2" fontId="0" fillId="2" borderId="0" xfId="0" applyNumberFormat="1" applyFill="1"/>
    <xf numFmtId="2" fontId="69" fillId="3" borderId="1" xfId="0" applyNumberFormat="1" applyFont="1" applyFill="1" applyBorder="1" applyAlignment="1">
      <alignment horizontal="center" vertical="center"/>
    </xf>
    <xf numFmtId="0" fontId="73" fillId="2" borderId="0" xfId="0" applyFont="1" applyFill="1"/>
    <xf numFmtId="0" fontId="77" fillId="2" borderId="0" xfId="0" applyFont="1" applyFill="1" applyAlignment="1">
      <alignment horizontal="center" vertical="top" wrapText="1"/>
    </xf>
    <xf numFmtId="0" fontId="0" fillId="2" borderId="0" xfId="0" applyFill="1" applyAlignment="1">
      <alignment horizontal="center" vertical="center"/>
    </xf>
    <xf numFmtId="0" fontId="36" fillId="2" borderId="0" xfId="0" applyFont="1" applyFill="1" applyAlignment="1">
      <alignment horizontal="center" vertical="center"/>
    </xf>
    <xf numFmtId="0" fontId="78" fillId="2" borderId="0" xfId="0" applyFont="1" applyFill="1"/>
    <xf numFmtId="0" fontId="35" fillId="2" borderId="1" xfId="0" applyFont="1" applyFill="1" applyBorder="1" applyAlignment="1">
      <alignment horizontal="center" vertical="center" wrapText="1"/>
    </xf>
    <xf numFmtId="0" fontId="1" fillId="0" borderId="0" xfId="0" applyFont="1" applyProtection="1">
      <protection locked="0"/>
    </xf>
    <xf numFmtId="0" fontId="2" fillId="0" borderId="0" xfId="0" applyFont="1" applyProtection="1">
      <protection locked="0"/>
    </xf>
    <xf numFmtId="0" fontId="9" fillId="0" borderId="0" xfId="0" applyFont="1" applyAlignment="1">
      <alignment horizontal="right"/>
    </xf>
    <xf numFmtId="164" fontId="33" fillId="0" borderId="0" xfId="0" applyNumberFormat="1" applyFont="1" applyAlignment="1">
      <alignment horizontal="center" vertical="center"/>
    </xf>
    <xf numFmtId="0" fontId="37" fillId="0" borderId="0" xfId="0" applyFont="1"/>
    <xf numFmtId="0" fontId="0" fillId="0" borderId="0" xfId="0" applyAlignment="1">
      <alignment horizontal="center" vertical="center"/>
    </xf>
    <xf numFmtId="0" fontId="36" fillId="0" borderId="0" xfId="0" applyFont="1" applyAlignment="1">
      <alignment horizontal="center" vertical="center"/>
    </xf>
    <xf numFmtId="0" fontId="78" fillId="0" borderId="0" xfId="0" applyFont="1"/>
    <xf numFmtId="0" fontId="18" fillId="13" borderId="1" xfId="0" applyFont="1" applyFill="1" applyBorder="1" applyAlignment="1" applyProtection="1">
      <alignment horizontal="center" vertical="center"/>
      <protection locked="0"/>
    </xf>
    <xf numFmtId="165" fontId="18" fillId="25" borderId="1" xfId="0" applyNumberFormat="1" applyFont="1" applyFill="1" applyBorder="1" applyAlignment="1" applyProtection="1">
      <alignment horizontal="center" vertical="center"/>
      <protection locked="0"/>
    </xf>
    <xf numFmtId="0" fontId="12" fillId="16" borderId="1" xfId="0" applyFont="1" applyFill="1" applyBorder="1" applyAlignment="1" applyProtection="1">
      <alignment horizontal="center" vertical="center"/>
      <protection locked="0"/>
    </xf>
    <xf numFmtId="165" fontId="18" fillId="11" borderId="1" xfId="0" applyNumberFormat="1" applyFont="1" applyFill="1" applyBorder="1" applyAlignment="1" applyProtection="1">
      <alignment horizontal="center" vertical="center"/>
      <protection locked="0"/>
    </xf>
    <xf numFmtId="0" fontId="79" fillId="3" borderId="6" xfId="0" applyFont="1" applyFill="1" applyBorder="1" applyAlignment="1">
      <alignment horizontal="center" vertical="center" wrapText="1"/>
    </xf>
    <xf numFmtId="1" fontId="26" fillId="4" borderId="0" xfId="0" applyNumberFormat="1" applyFont="1" applyFill="1" applyAlignment="1">
      <alignment horizontal="center" vertical="center" wrapText="1"/>
    </xf>
    <xf numFmtId="0" fontId="26" fillId="7" borderId="5" xfId="0" applyFont="1" applyFill="1" applyBorder="1" applyAlignment="1">
      <alignment horizontal="center" vertical="center" wrapText="1"/>
    </xf>
    <xf numFmtId="0" fontId="12" fillId="7" borderId="1" xfId="0" applyFont="1" applyFill="1" applyBorder="1" applyAlignment="1" applyProtection="1">
      <alignment horizontal="center" vertical="center" wrapText="1"/>
      <protection locked="0"/>
    </xf>
    <xf numFmtId="0" fontId="12" fillId="14" borderId="1" xfId="0" applyFont="1" applyFill="1" applyBorder="1" applyAlignment="1" applyProtection="1">
      <alignment horizontal="center" vertical="center" wrapText="1"/>
      <protection locked="0"/>
    </xf>
    <xf numFmtId="0" fontId="12" fillId="27" borderId="1" xfId="0" applyFont="1" applyFill="1" applyBorder="1" applyAlignment="1" applyProtection="1">
      <alignment horizontal="center" vertical="center" wrapText="1"/>
      <protection locked="0"/>
    </xf>
    <xf numFmtId="0" fontId="9" fillId="27" borderId="1" xfId="0" applyFont="1" applyFill="1" applyBorder="1"/>
    <xf numFmtId="0" fontId="9" fillId="3" borderId="1" xfId="0" applyFont="1" applyFill="1" applyBorder="1"/>
    <xf numFmtId="2" fontId="82" fillId="7" borderId="1" xfId="0" applyNumberFormat="1" applyFont="1" applyFill="1" applyBorder="1" applyAlignment="1">
      <alignment horizontal="center" vertical="center"/>
    </xf>
    <xf numFmtId="166" fontId="82" fillId="7" borderId="0" xfId="0" applyNumberFormat="1" applyFont="1" applyFill="1" applyAlignment="1">
      <alignment horizontal="center" vertical="center"/>
    </xf>
    <xf numFmtId="2" fontId="56" fillId="5" borderId="0" xfId="0" applyNumberFormat="1" applyFont="1" applyFill="1" applyAlignment="1">
      <alignment horizontal="center" vertical="center"/>
    </xf>
    <xf numFmtId="0" fontId="59" fillId="28" borderId="1" xfId="0" applyFont="1" applyFill="1" applyBorder="1" applyAlignment="1">
      <alignment horizontal="right" vertical="center"/>
    </xf>
    <xf numFmtId="0" fontId="56" fillId="5" borderId="0" xfId="0" applyFont="1" applyFill="1"/>
    <xf numFmtId="166" fontId="48" fillId="6" borderId="1" xfId="0" applyNumberFormat="1" applyFont="1" applyFill="1" applyBorder="1" applyAlignment="1" applyProtection="1">
      <alignment horizontal="center" vertical="center"/>
      <protection locked="0"/>
    </xf>
    <xf numFmtId="1" fontId="56" fillId="6" borderId="0" xfId="0" applyNumberFormat="1" applyFont="1" applyFill="1" applyAlignment="1">
      <alignment horizontal="center" vertical="center"/>
    </xf>
    <xf numFmtId="0" fontId="12" fillId="2" borderId="0" xfId="0" applyFont="1" applyFill="1" applyAlignment="1" applyProtection="1">
      <alignment horizontal="center" vertical="center"/>
      <protection locked="0"/>
    </xf>
    <xf numFmtId="0" fontId="17" fillId="6" borderId="21"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2" fontId="20" fillId="2" borderId="0" xfId="0" applyNumberFormat="1" applyFont="1" applyFill="1" applyAlignment="1" applyProtection="1">
      <alignment horizontal="center" vertical="center"/>
      <protection locked="0"/>
    </xf>
    <xf numFmtId="2" fontId="17" fillId="6" borderId="1" xfId="0" applyNumberFormat="1" applyFont="1" applyFill="1" applyBorder="1" applyAlignment="1" applyProtection="1">
      <alignment horizontal="center" vertical="center"/>
      <protection locked="0"/>
    </xf>
    <xf numFmtId="0" fontId="84" fillId="3" borderId="1" xfId="0" applyFont="1" applyFill="1" applyBorder="1" applyAlignment="1">
      <alignment horizontal="center" vertical="center" wrapText="1"/>
    </xf>
    <xf numFmtId="166" fontId="45" fillId="7" borderId="0" xfId="0" applyNumberFormat="1" applyFont="1" applyFill="1" applyAlignment="1">
      <alignment horizontal="center" vertical="center"/>
    </xf>
    <xf numFmtId="2" fontId="45" fillId="21" borderId="1" xfId="0" applyNumberFormat="1" applyFont="1" applyFill="1" applyBorder="1" applyAlignment="1">
      <alignment horizontal="center" vertical="center"/>
    </xf>
    <xf numFmtId="2" fontId="3" fillId="4" borderId="0" xfId="0" applyNumberFormat="1" applyFont="1" applyFill="1"/>
    <xf numFmtId="0" fontId="85" fillId="4" borderId="0" xfId="0" applyFont="1" applyFill="1"/>
    <xf numFmtId="0" fontId="87" fillId="7" borderId="0" xfId="0" applyFont="1" applyFill="1"/>
    <xf numFmtId="0" fontId="15" fillId="2" borderId="0" xfId="0" applyFont="1" applyFill="1"/>
    <xf numFmtId="0" fontId="83"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2" fontId="9" fillId="25" borderId="1" xfId="0" applyNumberFormat="1" applyFont="1" applyFill="1" applyBorder="1" applyAlignment="1">
      <alignment horizontal="center" vertical="center" wrapText="1"/>
    </xf>
    <xf numFmtId="2" fontId="59" fillId="11" borderId="1" xfId="0" applyNumberFormat="1" applyFont="1" applyFill="1" applyBorder="1" applyAlignment="1">
      <alignment horizontal="center" vertical="center"/>
    </xf>
    <xf numFmtId="0" fontId="61" fillId="11" borderId="1" xfId="0" applyFont="1" applyFill="1" applyBorder="1"/>
    <xf numFmtId="0" fontId="0" fillId="2" borderId="0" xfId="0" applyFill="1" applyAlignment="1">
      <alignment horizontal="center"/>
    </xf>
    <xf numFmtId="0" fontId="9" fillId="7" borderId="15" xfId="0" applyFont="1" applyFill="1" applyBorder="1" applyAlignment="1">
      <alignment horizontal="center" vertical="center" wrapText="1"/>
    </xf>
    <xf numFmtId="0" fontId="9" fillId="7" borderId="17" xfId="0" applyFont="1" applyFill="1" applyBorder="1" applyAlignment="1">
      <alignment horizontal="center" vertical="center" wrapText="1"/>
    </xf>
    <xf numFmtId="0" fontId="9" fillId="7" borderId="11" xfId="0" applyFont="1" applyFill="1" applyBorder="1" applyAlignment="1">
      <alignment horizontal="center" vertical="center"/>
    </xf>
    <xf numFmtId="0" fontId="9" fillId="7" borderId="21" xfId="0" applyFont="1" applyFill="1" applyBorder="1" applyAlignment="1">
      <alignment horizontal="center" vertical="center"/>
    </xf>
    <xf numFmtId="0" fontId="9" fillId="15" borderId="11" xfId="0" applyFont="1" applyFill="1" applyBorder="1" applyAlignment="1">
      <alignment horizontal="center" vertical="center" wrapText="1"/>
    </xf>
    <xf numFmtId="0" fontId="9" fillId="15" borderId="21"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9" fillId="7" borderId="22"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32" fillId="7" borderId="11" xfId="0" applyFont="1" applyFill="1" applyBorder="1" applyAlignment="1">
      <alignment horizontal="center" vertical="center"/>
    </xf>
    <xf numFmtId="0" fontId="32" fillId="7" borderId="21" xfId="0" applyFont="1" applyFill="1" applyBorder="1" applyAlignment="1">
      <alignment horizontal="center" vertical="center"/>
    </xf>
    <xf numFmtId="0" fontId="86" fillId="4" borderId="0" xfId="0" applyFont="1" applyFill="1" applyAlignment="1">
      <alignment horizontal="center" vertical="center"/>
    </xf>
    <xf numFmtId="6" fontId="75" fillId="7" borderId="14" xfId="0" applyNumberFormat="1" applyFont="1" applyFill="1" applyBorder="1" applyAlignment="1" applyProtection="1">
      <alignment horizontal="center" vertical="center"/>
      <protection locked="0"/>
    </xf>
    <xf numFmtId="6" fontId="75" fillId="7" borderId="15" xfId="0" applyNumberFormat="1" applyFont="1" applyFill="1" applyBorder="1" applyAlignment="1" applyProtection="1">
      <alignment horizontal="center" vertical="center"/>
      <protection locked="0"/>
    </xf>
    <xf numFmtId="6" fontId="75" fillId="7" borderId="16" xfId="0" applyNumberFormat="1" applyFont="1" applyFill="1" applyBorder="1" applyAlignment="1" applyProtection="1">
      <alignment horizontal="center" vertical="center"/>
      <protection locked="0"/>
    </xf>
    <xf numFmtId="6" fontId="75" fillId="7" borderId="17" xfId="0" applyNumberFormat="1" applyFont="1" applyFill="1" applyBorder="1" applyAlignment="1" applyProtection="1">
      <alignment horizontal="center" vertical="center"/>
      <protection locked="0"/>
    </xf>
    <xf numFmtId="164" fontId="71" fillId="8" borderId="14" xfId="0" applyNumberFormat="1" applyFont="1" applyFill="1" applyBorder="1" applyAlignment="1">
      <alignment horizontal="center" vertical="center"/>
    </xf>
    <xf numFmtId="164" fontId="71" fillId="8" borderId="15" xfId="0" applyNumberFormat="1" applyFont="1" applyFill="1" applyBorder="1" applyAlignment="1">
      <alignment horizontal="center" vertical="center"/>
    </xf>
    <xf numFmtId="164" fontId="71" fillId="8" borderId="16" xfId="0" applyNumberFormat="1" applyFont="1" applyFill="1" applyBorder="1" applyAlignment="1">
      <alignment horizontal="center" vertical="center"/>
    </xf>
    <xf numFmtId="164" fontId="71" fillId="8" borderId="17" xfId="0" applyNumberFormat="1" applyFont="1" applyFill="1" applyBorder="1" applyAlignment="1">
      <alignment horizontal="center" vertical="center"/>
    </xf>
    <xf numFmtId="0" fontId="70" fillId="9" borderId="14" xfId="0" applyFont="1" applyFill="1" applyBorder="1" applyAlignment="1">
      <alignment horizontal="center" vertical="center"/>
    </xf>
    <xf numFmtId="0" fontId="70" fillId="9" borderId="4" xfId="0" applyFont="1" applyFill="1" applyBorder="1" applyAlignment="1">
      <alignment horizontal="center" vertical="center"/>
    </xf>
    <xf numFmtId="0" fontId="70" fillId="9" borderId="15" xfId="0" applyFont="1" applyFill="1" applyBorder="1" applyAlignment="1">
      <alignment horizontal="center" vertical="center"/>
    </xf>
    <xf numFmtId="0" fontId="70" fillId="9" borderId="18" xfId="0" applyFont="1" applyFill="1" applyBorder="1" applyAlignment="1">
      <alignment horizontal="center" vertical="center"/>
    </xf>
    <xf numFmtId="0" fontId="70" fillId="9" borderId="0" xfId="0" applyFont="1" applyFill="1" applyAlignment="1">
      <alignment horizontal="center" vertical="center"/>
    </xf>
    <xf numFmtId="0" fontId="70" fillId="9" borderId="19" xfId="0" applyFont="1" applyFill="1" applyBorder="1" applyAlignment="1">
      <alignment horizontal="center" vertical="center"/>
    </xf>
    <xf numFmtId="0" fontId="70" fillId="9" borderId="16" xfId="0" applyFont="1" applyFill="1" applyBorder="1" applyAlignment="1">
      <alignment horizontal="center" vertical="center"/>
    </xf>
    <xf numFmtId="0" fontId="70" fillId="9" borderId="20" xfId="0" applyFont="1" applyFill="1" applyBorder="1" applyAlignment="1">
      <alignment horizontal="center" vertical="center"/>
    </xf>
    <xf numFmtId="0" fontId="70" fillId="9" borderId="17" xfId="0" applyFont="1" applyFill="1" applyBorder="1" applyAlignment="1">
      <alignment horizontal="center" vertical="center"/>
    </xf>
    <xf numFmtId="0" fontId="71" fillId="21" borderId="14" xfId="0" applyFont="1" applyFill="1" applyBorder="1" applyAlignment="1">
      <alignment horizontal="center" vertical="center" wrapText="1"/>
    </xf>
    <xf numFmtId="0" fontId="71" fillId="21" borderId="15" xfId="0" applyFont="1" applyFill="1" applyBorder="1" applyAlignment="1">
      <alignment horizontal="center" vertical="center" wrapText="1"/>
    </xf>
    <xf numFmtId="0" fontId="71" fillId="21" borderId="18" xfId="0" applyFont="1" applyFill="1" applyBorder="1" applyAlignment="1">
      <alignment horizontal="center" vertical="center" wrapText="1"/>
    </xf>
    <xf numFmtId="0" fontId="71" fillId="21" borderId="19" xfId="0" applyFont="1" applyFill="1" applyBorder="1" applyAlignment="1">
      <alignment horizontal="center" vertical="center" wrapText="1"/>
    </xf>
    <xf numFmtId="0" fontId="71" fillId="21" borderId="16" xfId="0" applyFont="1" applyFill="1" applyBorder="1" applyAlignment="1">
      <alignment horizontal="center" vertical="center" wrapText="1"/>
    </xf>
    <xf numFmtId="0" fontId="71" fillId="21" borderId="17" xfId="0" applyFont="1" applyFill="1" applyBorder="1" applyAlignment="1">
      <alignment horizontal="center" vertical="center" wrapText="1"/>
    </xf>
    <xf numFmtId="0" fontId="71" fillId="21" borderId="14" xfId="0" applyFont="1" applyFill="1" applyBorder="1" applyAlignment="1">
      <alignment horizontal="center" vertical="center"/>
    </xf>
    <xf numFmtId="0" fontId="71" fillId="21" borderId="15" xfId="0" applyFont="1" applyFill="1" applyBorder="1" applyAlignment="1">
      <alignment horizontal="center" vertical="center"/>
    </xf>
    <xf numFmtId="0" fontId="71" fillId="21" borderId="18" xfId="0" applyFont="1" applyFill="1" applyBorder="1" applyAlignment="1">
      <alignment horizontal="center" vertical="center"/>
    </xf>
    <xf numFmtId="0" fontId="71" fillId="21" borderId="19" xfId="0" applyFont="1" applyFill="1" applyBorder="1" applyAlignment="1">
      <alignment horizontal="center" vertical="center"/>
    </xf>
    <xf numFmtId="0" fontId="71" fillId="21" borderId="16" xfId="0" applyFont="1" applyFill="1" applyBorder="1" applyAlignment="1">
      <alignment horizontal="center" vertical="center"/>
    </xf>
    <xf numFmtId="0" fontId="71" fillId="21" borderId="17" xfId="0" applyFont="1" applyFill="1" applyBorder="1" applyAlignment="1">
      <alignment horizontal="center" vertical="center"/>
    </xf>
    <xf numFmtId="0" fontId="71" fillId="21" borderId="14" xfId="0" applyFont="1" applyFill="1" applyBorder="1" applyAlignment="1">
      <alignment horizontal="center" vertical="top" wrapText="1"/>
    </xf>
    <xf numFmtId="0" fontId="71" fillId="21" borderId="15" xfId="0" applyFont="1" applyFill="1" applyBorder="1" applyAlignment="1">
      <alignment horizontal="center" vertical="top" wrapText="1"/>
    </xf>
    <xf numFmtId="0" fontId="71" fillId="21" borderId="18" xfId="0" applyFont="1" applyFill="1" applyBorder="1" applyAlignment="1">
      <alignment horizontal="center" vertical="top" wrapText="1"/>
    </xf>
    <xf numFmtId="0" fontId="71" fillId="21" borderId="19" xfId="0" applyFont="1" applyFill="1" applyBorder="1" applyAlignment="1">
      <alignment horizontal="center" vertical="top" wrapText="1"/>
    </xf>
    <xf numFmtId="0" fontId="71" fillId="21" borderId="16" xfId="0" applyFont="1" applyFill="1" applyBorder="1" applyAlignment="1">
      <alignment horizontal="center" vertical="top" wrapText="1"/>
    </xf>
    <xf numFmtId="0" fontId="71" fillId="21" borderId="17" xfId="0" applyFont="1" applyFill="1" applyBorder="1" applyAlignment="1">
      <alignment horizontal="center" vertical="top" wrapText="1"/>
    </xf>
    <xf numFmtId="0" fontId="72" fillId="21" borderId="14" xfId="0" applyFont="1" applyFill="1" applyBorder="1" applyAlignment="1">
      <alignment horizontal="center" vertical="center" wrapText="1"/>
    </xf>
    <xf numFmtId="0" fontId="72" fillId="21" borderId="15" xfId="0" applyFont="1" applyFill="1" applyBorder="1" applyAlignment="1">
      <alignment horizontal="center" vertical="center" wrapText="1"/>
    </xf>
    <xf numFmtId="0" fontId="72" fillId="21" borderId="18" xfId="0" applyFont="1" applyFill="1" applyBorder="1" applyAlignment="1">
      <alignment horizontal="center" vertical="center" wrapText="1"/>
    </xf>
    <xf numFmtId="0" fontId="72" fillId="21" borderId="19" xfId="0" applyFont="1" applyFill="1" applyBorder="1" applyAlignment="1">
      <alignment horizontal="center" vertical="center" wrapText="1"/>
    </xf>
    <xf numFmtId="0" fontId="72" fillId="21" borderId="16" xfId="0" applyFont="1" applyFill="1" applyBorder="1" applyAlignment="1">
      <alignment horizontal="center" vertical="center" wrapText="1"/>
    </xf>
    <xf numFmtId="0" fontId="72" fillId="21" borderId="17" xfId="0" applyFont="1" applyFill="1" applyBorder="1" applyAlignment="1">
      <alignment horizontal="center" vertical="center" wrapText="1"/>
    </xf>
    <xf numFmtId="0" fontId="74" fillId="20" borderId="14" xfId="0" applyFont="1" applyFill="1" applyBorder="1" applyAlignment="1">
      <alignment horizontal="center" vertical="center"/>
    </xf>
    <xf numFmtId="0" fontId="74" fillId="20" borderId="4" xfId="0" applyFont="1" applyFill="1" applyBorder="1" applyAlignment="1">
      <alignment horizontal="center" vertical="center"/>
    </xf>
    <xf numFmtId="0" fontId="74" fillId="20" borderId="15" xfId="0" applyFont="1" applyFill="1" applyBorder="1" applyAlignment="1">
      <alignment horizontal="center" vertical="center"/>
    </xf>
    <xf numFmtId="0" fontId="74" fillId="20" borderId="16" xfId="0" applyFont="1" applyFill="1" applyBorder="1" applyAlignment="1">
      <alignment horizontal="center" vertical="center"/>
    </xf>
    <xf numFmtId="0" fontId="74" fillId="20" borderId="20" xfId="0" applyFont="1" applyFill="1" applyBorder="1" applyAlignment="1">
      <alignment horizontal="center" vertical="center"/>
    </xf>
    <xf numFmtId="0" fontId="74" fillId="20" borderId="17" xfId="0" applyFont="1" applyFill="1" applyBorder="1" applyAlignment="1">
      <alignment horizontal="center" vertical="center"/>
    </xf>
    <xf numFmtId="167" fontId="75" fillId="16" borderId="14" xfId="0" applyNumberFormat="1" applyFont="1" applyFill="1" applyBorder="1" applyAlignment="1" applyProtection="1">
      <alignment horizontal="center" vertical="center"/>
      <protection locked="0"/>
    </xf>
    <xf numFmtId="167" fontId="75" fillId="16" borderId="15" xfId="0" applyNumberFormat="1" applyFont="1" applyFill="1" applyBorder="1" applyAlignment="1" applyProtection="1">
      <alignment horizontal="center" vertical="center"/>
      <protection locked="0"/>
    </xf>
    <xf numFmtId="167" fontId="75" fillId="16" borderId="16" xfId="0" applyNumberFormat="1" applyFont="1" applyFill="1" applyBorder="1" applyAlignment="1" applyProtection="1">
      <alignment horizontal="center" vertical="center"/>
      <protection locked="0"/>
    </xf>
    <xf numFmtId="167" fontId="75" fillId="16" borderId="17" xfId="0" applyNumberFormat="1" applyFont="1" applyFill="1" applyBorder="1" applyAlignment="1" applyProtection="1">
      <alignment horizontal="center" vertical="center"/>
      <protection locked="0"/>
    </xf>
    <xf numFmtId="0" fontId="76" fillId="16" borderId="14" xfId="0" applyFont="1" applyFill="1" applyBorder="1" applyAlignment="1">
      <alignment horizontal="center" vertical="center"/>
    </xf>
    <xf numFmtId="0" fontId="76" fillId="16" borderId="15" xfId="0" applyFont="1" applyFill="1" applyBorder="1" applyAlignment="1">
      <alignment horizontal="center" vertical="center"/>
    </xf>
    <xf numFmtId="0" fontId="76" fillId="16" borderId="16" xfId="0" applyFont="1" applyFill="1" applyBorder="1" applyAlignment="1">
      <alignment horizontal="center" vertical="center"/>
    </xf>
    <xf numFmtId="0" fontId="76" fillId="16" borderId="17" xfId="0" applyFont="1" applyFill="1" applyBorder="1" applyAlignment="1">
      <alignment horizontal="center" vertical="center"/>
    </xf>
    <xf numFmtId="0" fontId="72" fillId="21" borderId="14" xfId="0" applyFont="1" applyFill="1" applyBorder="1" applyAlignment="1">
      <alignment horizontal="center" vertical="center"/>
    </xf>
    <xf numFmtId="0" fontId="72" fillId="21" borderId="15" xfId="0" applyFont="1" applyFill="1" applyBorder="1" applyAlignment="1">
      <alignment horizontal="center" vertical="center"/>
    </xf>
    <xf numFmtId="0" fontId="72" fillId="21" borderId="18" xfId="0" applyFont="1" applyFill="1" applyBorder="1" applyAlignment="1">
      <alignment horizontal="center" vertical="center"/>
    </xf>
    <xf numFmtId="0" fontId="72" fillId="21" borderId="19" xfId="0" applyFont="1" applyFill="1" applyBorder="1" applyAlignment="1">
      <alignment horizontal="center" vertical="center"/>
    </xf>
    <xf numFmtId="0" fontId="72" fillId="21" borderId="16" xfId="0" applyFont="1" applyFill="1" applyBorder="1" applyAlignment="1">
      <alignment horizontal="center" vertical="center"/>
    </xf>
    <xf numFmtId="0" fontId="72" fillId="21" borderId="17" xfId="0" applyFont="1" applyFill="1" applyBorder="1" applyAlignment="1">
      <alignment horizontal="center" vertical="center"/>
    </xf>
    <xf numFmtId="166" fontId="75" fillId="16" borderId="14" xfId="0" applyNumberFormat="1" applyFont="1" applyFill="1" applyBorder="1" applyAlignment="1" applyProtection="1">
      <alignment horizontal="center" vertical="center"/>
      <protection locked="0"/>
    </xf>
    <xf numFmtId="166" fontId="75" fillId="16" borderId="15" xfId="0" applyNumberFormat="1" applyFont="1" applyFill="1" applyBorder="1" applyAlignment="1" applyProtection="1">
      <alignment horizontal="center" vertical="center"/>
      <protection locked="0"/>
    </xf>
    <xf numFmtId="166" fontId="75" fillId="16" borderId="16" xfId="0" applyNumberFormat="1" applyFont="1" applyFill="1" applyBorder="1" applyAlignment="1" applyProtection="1">
      <alignment horizontal="center" vertical="center"/>
      <protection locked="0"/>
    </xf>
    <xf numFmtId="166" fontId="75" fillId="16" borderId="17" xfId="0" applyNumberFormat="1" applyFont="1" applyFill="1" applyBorder="1" applyAlignment="1" applyProtection="1">
      <alignment horizontal="center" vertical="center"/>
      <protection locked="0"/>
    </xf>
    <xf numFmtId="0" fontId="89" fillId="7" borderId="0" xfId="0" applyFont="1" applyFill="1" applyAlignment="1">
      <alignment horizontal="left" vertical="center"/>
    </xf>
    <xf numFmtId="0" fontId="17" fillId="8" borderId="0" xfId="0" applyFont="1" applyFill="1" applyAlignment="1">
      <alignment horizontal="right" vertical="center"/>
    </xf>
    <xf numFmtId="0" fontId="88" fillId="8" borderId="0" xfId="0" applyFont="1" applyFill="1" applyAlignment="1">
      <alignment horizontal="left" vertical="center"/>
    </xf>
    <xf numFmtId="166" fontId="13" fillId="7" borderId="0" xfId="0" applyNumberFormat="1" applyFont="1" applyFill="1" applyAlignment="1">
      <alignment horizontal="center" vertical="center"/>
    </xf>
    <xf numFmtId="166" fontId="90" fillId="8" borderId="0" xfId="0" applyNumberFormat="1" applyFont="1" applyFill="1" applyAlignment="1">
      <alignment horizontal="center" vertical="center"/>
    </xf>
    <xf numFmtId="0" fontId="11" fillId="7" borderId="0" xfId="0" applyFont="1" applyFill="1" applyAlignment="1" applyProtection="1">
      <alignment horizontal="right" vertical="center"/>
      <protection locked="0"/>
    </xf>
    <xf numFmtId="0" fontId="17" fillId="6" borderId="0" xfId="0" applyFont="1" applyFill="1" applyAlignment="1" applyProtection="1">
      <alignment horizontal="center" vertical="center"/>
      <protection locked="0"/>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12" fillId="3" borderId="2" xfId="0" applyFont="1" applyFill="1" applyBorder="1" applyAlignment="1" applyProtection="1">
      <alignment horizontal="center"/>
      <protection locked="0"/>
    </xf>
    <xf numFmtId="0" fontId="12" fillId="3" borderId="3" xfId="0" applyFont="1" applyFill="1" applyBorder="1" applyAlignment="1" applyProtection="1">
      <alignment horizontal="center"/>
      <protection locked="0"/>
    </xf>
    <xf numFmtId="0" fontId="12" fillId="13" borderId="2" xfId="0" applyFont="1" applyFill="1" applyBorder="1" applyAlignment="1" applyProtection="1">
      <alignment horizontal="center"/>
      <protection locked="0"/>
    </xf>
    <xf numFmtId="0" fontId="12" fillId="13" borderId="3" xfId="0" applyFont="1" applyFill="1" applyBorder="1" applyAlignment="1" applyProtection="1">
      <alignment horizontal="center"/>
      <protection locked="0"/>
    </xf>
    <xf numFmtId="0" fontId="12" fillId="11" borderId="2" xfId="0" applyFont="1" applyFill="1" applyBorder="1" applyAlignment="1" applyProtection="1">
      <alignment horizontal="center"/>
      <protection locked="0"/>
    </xf>
    <xf numFmtId="0" fontId="12" fillId="11" borderId="3" xfId="0" applyFont="1" applyFill="1" applyBorder="1" applyAlignment="1" applyProtection="1">
      <alignment horizontal="center"/>
      <protection locked="0"/>
    </xf>
    <xf numFmtId="0" fontId="25" fillId="6" borderId="0" xfId="0" applyFont="1" applyFill="1" applyAlignment="1" applyProtection="1">
      <alignment horizontal="center" vertical="center"/>
      <protection locked="0"/>
    </xf>
    <xf numFmtId="165" fontId="25" fillId="6" borderId="0" xfId="0" applyNumberFormat="1" applyFont="1" applyFill="1" applyAlignment="1" applyProtection="1">
      <alignment horizontal="center" vertical="center"/>
      <protection locked="0"/>
    </xf>
    <xf numFmtId="0" fontId="12" fillId="2" borderId="2"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23" fillId="3" borderId="9"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4" fillId="8" borderId="10" xfId="0" applyFont="1" applyFill="1" applyBorder="1" applyAlignment="1" applyProtection="1">
      <alignment horizontal="center" vertical="center" wrapText="1"/>
      <protection locked="0"/>
    </xf>
    <xf numFmtId="0" fontId="24" fillId="8" borderId="0" xfId="0" applyFont="1" applyFill="1" applyAlignment="1" applyProtection="1">
      <alignment horizontal="center" vertical="center" wrapText="1"/>
      <protection locked="0"/>
    </xf>
    <xf numFmtId="0" fontId="12" fillId="11" borderId="11" xfId="0" applyFont="1" applyFill="1" applyBorder="1" applyAlignment="1" applyProtection="1">
      <alignment horizontal="center" vertical="center"/>
      <protection locked="0"/>
    </xf>
    <xf numFmtId="0" fontId="12" fillId="11" borderId="21" xfId="0" applyFont="1" applyFill="1" applyBorder="1" applyAlignment="1" applyProtection="1">
      <alignment horizontal="center" vertical="center"/>
      <protection locked="0"/>
    </xf>
    <xf numFmtId="167" fontId="19" fillId="8" borderId="0" xfId="0" applyNumberFormat="1" applyFont="1" applyFill="1" applyAlignment="1" applyProtection="1">
      <alignment horizontal="center" vertical="center" wrapText="1"/>
      <protection locked="0"/>
    </xf>
    <xf numFmtId="0" fontId="12" fillId="7" borderId="11" xfId="0" applyFont="1" applyFill="1" applyBorder="1" applyAlignment="1" applyProtection="1">
      <alignment horizontal="center" vertical="center"/>
      <protection locked="0"/>
    </xf>
    <xf numFmtId="0" fontId="12" fillId="7" borderId="21" xfId="0" applyFont="1" applyFill="1" applyBorder="1" applyAlignment="1" applyProtection="1">
      <alignment horizontal="center" vertical="center"/>
      <protection locked="0"/>
    </xf>
    <xf numFmtId="0" fontId="12" fillId="26" borderId="11" xfId="0" applyFont="1" applyFill="1" applyBorder="1" applyAlignment="1" applyProtection="1">
      <alignment horizontal="center" vertical="center"/>
      <protection locked="0"/>
    </xf>
    <xf numFmtId="0" fontId="12" fillId="26" borderId="21" xfId="0" applyFont="1" applyFill="1" applyBorder="1" applyAlignment="1" applyProtection="1">
      <alignment horizontal="center" vertical="center"/>
      <protection locked="0"/>
    </xf>
    <xf numFmtId="0" fontId="17" fillId="24" borderId="11" xfId="0" applyFont="1" applyFill="1" applyBorder="1" applyAlignment="1" applyProtection="1">
      <alignment horizontal="center" vertical="center"/>
      <protection locked="0"/>
    </xf>
    <xf numFmtId="0" fontId="17" fillId="24" borderId="21" xfId="0" applyFont="1" applyFill="1" applyBorder="1" applyAlignment="1" applyProtection="1">
      <alignment horizontal="center" vertical="center"/>
      <protection locked="0"/>
    </xf>
    <xf numFmtId="4" fontId="16" fillId="8" borderId="0" xfId="0" applyNumberFormat="1" applyFont="1" applyFill="1" applyAlignment="1" applyProtection="1">
      <alignment horizontal="center" vertical="center"/>
      <protection locked="0"/>
    </xf>
    <xf numFmtId="0" fontId="34" fillId="8" borderId="0" xfId="0" applyFont="1" applyFill="1" applyAlignment="1" applyProtection="1">
      <alignment horizontal="center" vertical="center"/>
      <protection locked="0"/>
    </xf>
    <xf numFmtId="0" fontId="3" fillId="7" borderId="11" xfId="0" applyFont="1" applyFill="1" applyBorder="1" applyAlignment="1">
      <alignment horizontal="center" vertical="center" wrapText="1"/>
    </xf>
    <xf numFmtId="0" fontId="3" fillId="7" borderId="22" xfId="0" applyFont="1" applyFill="1" applyBorder="1" applyAlignment="1">
      <alignment horizontal="center" vertical="center" wrapText="1"/>
    </xf>
    <xf numFmtId="0" fontId="3" fillId="7" borderId="21" xfId="0" applyFont="1" applyFill="1" applyBorder="1" applyAlignment="1">
      <alignment horizontal="center" vertical="center" wrapText="1"/>
    </xf>
    <xf numFmtId="2" fontId="9" fillId="7" borderId="11" xfId="0" applyNumberFormat="1" applyFont="1" applyFill="1" applyBorder="1" applyAlignment="1">
      <alignment horizontal="center" vertical="center" wrapText="1"/>
    </xf>
    <xf numFmtId="2" fontId="9" fillId="7" borderId="22" xfId="0" applyNumberFormat="1" applyFont="1" applyFill="1" applyBorder="1" applyAlignment="1">
      <alignment horizontal="center" vertical="center" wrapText="1"/>
    </xf>
    <xf numFmtId="2" fontId="9" fillId="7" borderId="21" xfId="0" applyNumberFormat="1" applyFont="1" applyFill="1" applyBorder="1" applyAlignment="1">
      <alignment horizontal="center" vertical="center" wrapText="1"/>
    </xf>
    <xf numFmtId="0" fontId="9" fillId="7" borderId="22" xfId="0" applyFont="1" applyFill="1" applyBorder="1" applyAlignment="1">
      <alignment horizontal="center" vertical="center"/>
    </xf>
    <xf numFmtId="2" fontId="29" fillId="7" borderId="11" xfId="0" applyNumberFormat="1" applyFont="1" applyFill="1" applyBorder="1" applyAlignment="1">
      <alignment horizontal="center" vertical="center"/>
    </xf>
    <xf numFmtId="2" fontId="29" fillId="7" borderId="21" xfId="0" applyNumberFormat="1" applyFont="1" applyFill="1" applyBorder="1" applyAlignment="1">
      <alignment horizontal="center" vertical="center"/>
    </xf>
    <xf numFmtId="0" fontId="3" fillId="14" borderId="11" xfId="0" applyFont="1" applyFill="1" applyBorder="1" applyAlignment="1">
      <alignment horizontal="center" vertical="center"/>
    </xf>
    <xf numFmtId="0" fontId="3" fillId="14" borderId="21" xfId="0" applyFont="1" applyFill="1" applyBorder="1" applyAlignment="1">
      <alignment horizontal="center" vertical="center"/>
    </xf>
    <xf numFmtId="0" fontId="5" fillId="17" borderId="0" xfId="0" applyFont="1" applyFill="1" applyAlignment="1">
      <alignment horizontal="center" vertical="center"/>
    </xf>
    <xf numFmtId="6" fontId="3" fillId="2" borderId="0" xfId="0" applyNumberFormat="1" applyFont="1" applyFill="1" applyAlignment="1">
      <alignment horizontal="center" vertical="center" wrapText="1"/>
    </xf>
    <xf numFmtId="2" fontId="66" fillId="4" borderId="0" xfId="0" applyNumberFormat="1" applyFont="1" applyFill="1" applyAlignment="1">
      <alignment horizontal="center" vertical="center"/>
    </xf>
    <xf numFmtId="166" fontId="17" fillId="4" borderId="0" xfId="0" applyNumberFormat="1" applyFont="1" applyFill="1" applyAlignment="1">
      <alignment horizontal="center" vertical="center"/>
    </xf>
    <xf numFmtId="0" fontId="26" fillId="4" borderId="9" xfId="0" applyFont="1" applyFill="1" applyBorder="1" applyAlignment="1">
      <alignment horizontal="center" vertical="top" wrapText="1"/>
    </xf>
    <xf numFmtId="0" fontId="26" fillId="4" borderId="6" xfId="0" applyFont="1" applyFill="1" applyBorder="1" applyAlignment="1">
      <alignment horizontal="center" vertical="top" wrapText="1"/>
    </xf>
    <xf numFmtId="0" fontId="27" fillId="23" borderId="9" xfId="0" applyFont="1" applyFill="1" applyBorder="1" applyAlignment="1">
      <alignment horizontal="center" vertical="top" wrapText="1"/>
    </xf>
    <xf numFmtId="0" fontId="27" fillId="23" borderId="6" xfId="0" applyFont="1" applyFill="1" applyBorder="1" applyAlignment="1">
      <alignment horizontal="center" vertical="top" wrapText="1"/>
    </xf>
    <xf numFmtId="0" fontId="18" fillId="3" borderId="9" xfId="0" applyFont="1" applyFill="1" applyBorder="1" applyAlignment="1">
      <alignment horizontal="center" vertical="center" wrapText="1"/>
    </xf>
    <xf numFmtId="0" fontId="18" fillId="3" borderId="6" xfId="0" applyFont="1" applyFill="1" applyBorder="1" applyAlignment="1">
      <alignment horizontal="center" vertical="center" wrapText="1"/>
    </xf>
    <xf numFmtId="2" fontId="5" fillId="4" borderId="0" xfId="0" applyNumberFormat="1" applyFont="1" applyFill="1" applyAlignment="1">
      <alignment horizontal="center" vertical="center"/>
    </xf>
    <xf numFmtId="0" fontId="5" fillId="4" borderId="0" xfId="0" applyFont="1" applyFill="1" applyAlignment="1">
      <alignment horizontal="center" vertical="center"/>
    </xf>
    <xf numFmtId="0" fontId="3" fillId="4" borderId="0" xfId="0" applyFont="1" applyFill="1" applyAlignment="1">
      <alignment horizontal="center"/>
    </xf>
    <xf numFmtId="2" fontId="66" fillId="3" borderId="0" xfId="0" applyNumberFormat="1" applyFont="1" applyFill="1" applyAlignment="1">
      <alignment horizontal="center" vertical="center"/>
    </xf>
    <xf numFmtId="2" fontId="66" fillId="3" borderId="12" xfId="0" applyNumberFormat="1" applyFont="1" applyFill="1" applyBorder="1" applyAlignment="1">
      <alignment horizontal="center" vertical="center"/>
    </xf>
    <xf numFmtId="2" fontId="66" fillId="3" borderId="10" xfId="0" applyNumberFormat="1" applyFont="1" applyFill="1" applyBorder="1" applyAlignment="1">
      <alignment horizontal="center" vertical="center"/>
    </xf>
    <xf numFmtId="166" fontId="81" fillId="3" borderId="0" xfId="0" applyNumberFormat="1" applyFont="1" applyFill="1" applyAlignment="1">
      <alignment horizontal="center" vertical="center"/>
    </xf>
    <xf numFmtId="166" fontId="80" fillId="6" borderId="0" xfId="0" applyNumberFormat="1" applyFont="1" applyFill="1" applyAlignment="1">
      <alignment horizontal="center" vertical="center"/>
    </xf>
    <xf numFmtId="2" fontId="81" fillId="3" borderId="0" xfId="0" applyNumberFormat="1" applyFont="1" applyFill="1" applyAlignment="1">
      <alignment horizontal="center" vertical="center"/>
    </xf>
    <xf numFmtId="164" fontId="24" fillId="6" borderId="0" xfId="0" applyNumberFormat="1" applyFont="1" applyFill="1" applyAlignment="1">
      <alignment horizontal="center" vertical="center"/>
    </xf>
    <xf numFmtId="4" fontId="24" fillId="6" borderId="0" xfId="0" applyNumberFormat="1" applyFont="1" applyFill="1" applyAlignment="1">
      <alignment horizontal="center" vertical="center"/>
    </xf>
    <xf numFmtId="0" fontId="0" fillId="5" borderId="18" xfId="0" applyFill="1" applyBorder="1" applyAlignment="1">
      <alignment horizontal="left"/>
    </xf>
    <xf numFmtId="0" fontId="0" fillId="5" borderId="0" xfId="0" applyFill="1" applyAlignment="1">
      <alignment horizontal="left"/>
    </xf>
    <xf numFmtId="0" fontId="63" fillId="2" borderId="1" xfId="0" applyFont="1" applyFill="1" applyBorder="1" applyAlignment="1">
      <alignment horizontal="left"/>
    </xf>
    <xf numFmtId="0" fontId="42" fillId="18" borderId="0" xfId="0" applyFont="1" applyFill="1" applyAlignment="1">
      <alignment horizontal="center" vertical="center"/>
    </xf>
    <xf numFmtId="0" fontId="58" fillId="19" borderId="0" xfId="0" applyFont="1" applyFill="1" applyAlignment="1">
      <alignment horizontal="center"/>
    </xf>
    <xf numFmtId="0" fontId="43" fillId="19" borderId="0" xfId="0" applyFont="1" applyFill="1" applyAlignment="1">
      <alignment horizontal="center" vertical="center"/>
    </xf>
    <xf numFmtId="0" fontId="0" fillId="5" borderId="0" xfId="0" applyFill="1" applyAlignment="1">
      <alignment horizontal="center"/>
    </xf>
    <xf numFmtId="0" fontId="44" fillId="16" borderId="0" xfId="0" applyFont="1" applyFill="1" applyAlignment="1">
      <alignment horizontal="center" vertical="center"/>
    </xf>
    <xf numFmtId="0" fontId="44" fillId="16" borderId="20" xfId="0" applyFont="1" applyFill="1" applyBorder="1" applyAlignment="1">
      <alignment horizontal="center" vertical="center"/>
    </xf>
    <xf numFmtId="0" fontId="51" fillId="19" borderId="0" xfId="0" applyFont="1" applyFill="1" applyAlignment="1">
      <alignment horizontal="center" vertical="center"/>
    </xf>
    <xf numFmtId="0" fontId="52" fillId="7" borderId="0" xfId="0" applyFont="1"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linear"/>
            <c:dispRSqr val="0"/>
            <c:dispEq val="0"/>
          </c:trendline>
          <c:trendline>
            <c:trendlineType val="linear"/>
            <c:dispRSqr val="0"/>
            <c:dispEq val="1"/>
            <c:trendlineLbl>
              <c:layout>
                <c:manualLayout>
                  <c:x val="0.32114030583133629"/>
                  <c:y val="-0.14935149076396997"/>
                </c:manualLayout>
              </c:layout>
              <c:tx>
                <c:rich>
                  <a:bodyPr/>
                  <a:lstStyle/>
                  <a:p>
                    <a:pPr>
                      <a:defRPr/>
                    </a:pPr>
                    <a:r>
                      <a:rPr lang="en-US" sz="2000" baseline="0"/>
                      <a:t>y = 359.62x + 441.67</a:t>
                    </a:r>
                    <a:endParaRPr lang="en-US" sz="2000"/>
                  </a:p>
                </c:rich>
              </c:tx>
              <c:numFmt formatCode="General" sourceLinked="0"/>
            </c:trendlineLbl>
          </c:trendline>
          <c:trendline>
            <c:trendlineType val="linear"/>
            <c:dispRSqr val="0"/>
            <c:dispEq val="0"/>
          </c:trendline>
          <c:trendline>
            <c:trendlineType val="linear"/>
            <c:dispRSqr val="0"/>
            <c:dispEq val="0"/>
          </c:trendline>
          <c:trendline>
            <c:trendlineType val="linear"/>
            <c:dispRSqr val="0"/>
            <c:dispEq val="1"/>
            <c:trendlineLbl>
              <c:numFmt formatCode="General" sourceLinked="0"/>
            </c:trendlineLbl>
          </c:trendline>
          <c:xVal>
            <c:numRef>
              <c:f>'CF3'!$G$22:$G$33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'CF3'!$H$22:$H$33</c:f>
              <c:numCache>
                <c:formatCode>#,##0</c:formatCode>
                <c:ptCount val="12"/>
                <c:pt idx="0">
                  <c:v>600</c:v>
                </c:pt>
                <c:pt idx="1">
                  <c:v>1550</c:v>
                </c:pt>
                <c:pt idx="2">
                  <c:v>1500</c:v>
                </c:pt>
                <c:pt idx="3">
                  <c:v>1500</c:v>
                </c:pt>
                <c:pt idx="4">
                  <c:v>2400</c:v>
                </c:pt>
                <c:pt idx="5">
                  <c:v>3100</c:v>
                </c:pt>
                <c:pt idx="6">
                  <c:v>2600</c:v>
                </c:pt>
                <c:pt idx="7">
                  <c:v>2900</c:v>
                </c:pt>
                <c:pt idx="8">
                  <c:v>3800</c:v>
                </c:pt>
                <c:pt idx="9">
                  <c:v>4500</c:v>
                </c:pt>
                <c:pt idx="10">
                  <c:v>4000</c:v>
                </c:pt>
                <c:pt idx="11">
                  <c:v>4900</c:v>
                </c:pt>
              </c:numCache>
            </c:numRef>
          </c:yVal>
          <c:smooth val="0"/>
          <c:extLst>
            <c:ext xmlns:c16="http://schemas.microsoft.com/office/drawing/2014/chart" uri="{C3380CC4-5D6E-409C-BE32-E72D297353CC}">
              <c16:uniqueId val="{00000005-978E-450E-AF07-E24B8C1342A5}"/>
            </c:ext>
          </c:extLst>
        </c:ser>
        <c:dLbls>
          <c:showLegendKey val="0"/>
          <c:showVal val="0"/>
          <c:showCatName val="0"/>
          <c:showSerName val="0"/>
          <c:showPercent val="0"/>
          <c:showBubbleSize val="0"/>
        </c:dLbls>
        <c:axId val="133522560"/>
        <c:axId val="133524096"/>
      </c:scatterChart>
      <c:valAx>
        <c:axId val="133522560"/>
        <c:scaling>
          <c:orientation val="minMax"/>
        </c:scaling>
        <c:delete val="0"/>
        <c:axPos val="b"/>
        <c:numFmt formatCode="General" sourceLinked="1"/>
        <c:majorTickMark val="out"/>
        <c:minorTickMark val="none"/>
        <c:tickLblPos val="nextTo"/>
        <c:crossAx val="133524096"/>
        <c:crosses val="autoZero"/>
        <c:crossBetween val="midCat"/>
      </c:valAx>
      <c:valAx>
        <c:axId val="133524096"/>
        <c:scaling>
          <c:orientation val="minMax"/>
        </c:scaling>
        <c:delete val="0"/>
        <c:axPos val="l"/>
        <c:majorGridlines/>
        <c:numFmt formatCode="#,##0" sourceLinked="1"/>
        <c:majorTickMark val="out"/>
        <c:minorTickMark val="none"/>
        <c:tickLblPos val="nextTo"/>
        <c:crossAx val="13352256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xVal>
            <c:numRef>
              <c:f>'F3'!$G$22:$G$33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'F3'!$H$22:$H$33</c:f>
              <c:numCache>
                <c:formatCode>#,##0</c:formatCode>
                <c:ptCount val="12"/>
                <c:pt idx="0">
                  <c:v>600</c:v>
                </c:pt>
                <c:pt idx="1">
                  <c:v>1550</c:v>
                </c:pt>
                <c:pt idx="2">
                  <c:v>1500</c:v>
                </c:pt>
                <c:pt idx="3">
                  <c:v>1500</c:v>
                </c:pt>
                <c:pt idx="4">
                  <c:v>2400</c:v>
                </c:pt>
                <c:pt idx="5">
                  <c:v>3100</c:v>
                </c:pt>
                <c:pt idx="6">
                  <c:v>2600</c:v>
                </c:pt>
                <c:pt idx="7">
                  <c:v>2900</c:v>
                </c:pt>
                <c:pt idx="8">
                  <c:v>3800</c:v>
                </c:pt>
                <c:pt idx="9">
                  <c:v>4500</c:v>
                </c:pt>
                <c:pt idx="10">
                  <c:v>4000</c:v>
                </c:pt>
                <c:pt idx="11">
                  <c:v>4900</c:v>
                </c:pt>
              </c:numCache>
            </c:numRef>
          </c:yVal>
          <c:smooth val="0"/>
          <c:extLst>
            <c:ext xmlns:c16="http://schemas.microsoft.com/office/drawing/2014/chart" uri="{C3380CC4-5D6E-409C-BE32-E72D297353CC}">
              <c16:uniqueId val="{00000000-5764-4DA4-A8EE-D0FD1C2E515F}"/>
            </c:ext>
          </c:extLst>
        </c:ser>
        <c:dLbls>
          <c:showLegendKey val="0"/>
          <c:showVal val="0"/>
          <c:showCatName val="0"/>
          <c:showSerName val="0"/>
          <c:showPercent val="0"/>
          <c:showBubbleSize val="0"/>
        </c:dLbls>
        <c:axId val="132137344"/>
        <c:axId val="132138880"/>
      </c:scatterChart>
      <c:valAx>
        <c:axId val="132137344"/>
        <c:scaling>
          <c:orientation val="minMax"/>
        </c:scaling>
        <c:delete val="0"/>
        <c:axPos val="b"/>
        <c:numFmt formatCode="General" sourceLinked="1"/>
        <c:majorTickMark val="out"/>
        <c:minorTickMark val="none"/>
        <c:tickLblPos val="nextTo"/>
        <c:crossAx val="132138880"/>
        <c:crosses val="autoZero"/>
        <c:crossBetween val="midCat"/>
      </c:valAx>
      <c:valAx>
        <c:axId val="132138880"/>
        <c:scaling>
          <c:orientation val="minMax"/>
        </c:scaling>
        <c:delete val="0"/>
        <c:axPos val="l"/>
        <c:majorGridlines/>
        <c:numFmt formatCode="#,##0" sourceLinked="1"/>
        <c:majorTickMark val="out"/>
        <c:minorTickMark val="none"/>
        <c:tickLblPos val="nextTo"/>
        <c:crossAx val="1321373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hyperlink" Target="#'TypeContent '!A1"/></Relationships>
</file>

<file path=xl/drawings/_rels/drawing10.xml.rels><?xml version="1.0" encoding="UTF-8" standalone="yes"?>
<Relationships xmlns="http://schemas.openxmlformats.org/package/2006/relationships"><Relationship Id="rId1" Type="http://schemas.openxmlformats.org/officeDocument/2006/relationships/hyperlink" Target="#'WL1'!A1"/></Relationships>
</file>

<file path=xl/drawings/_rels/drawing11.xml.rels><?xml version="1.0" encoding="UTF-8" standalone="yes"?>
<Relationships xmlns="http://schemas.openxmlformats.org/package/2006/relationships"><Relationship Id="rId1" Type="http://schemas.openxmlformats.org/officeDocument/2006/relationships/hyperlink" Target="#'WL3'!A1"/></Relationships>
</file>

<file path=xl/drawings/_rels/drawing12.xml.rels><?xml version="1.0" encoding="UTF-8" standalone="yes"?>
<Relationships xmlns="http://schemas.openxmlformats.org/package/2006/relationships"><Relationship Id="rId1" Type="http://schemas.openxmlformats.org/officeDocument/2006/relationships/hyperlink" Target="#'TypeContent '!A1"/></Relationships>
</file>

<file path=xl/drawings/_rels/drawing13.xml.rels><?xml version="1.0" encoding="UTF-8" standalone="yes"?>
<Relationships xmlns="http://schemas.openxmlformats.org/package/2006/relationships"><Relationship Id="rId1" Type="http://schemas.openxmlformats.org/officeDocument/2006/relationships/hyperlink" Target="#'WL4'!A1"/></Relationships>
</file>

<file path=xl/drawings/_rels/drawing14.xml.rels><?xml version="1.0" encoding="UTF-8" standalone="yes"?>
<Relationships xmlns="http://schemas.openxmlformats.org/package/2006/relationships"><Relationship Id="rId2" Type="http://schemas.openxmlformats.org/officeDocument/2006/relationships/hyperlink" Target="#'CWL4'!A1"/><Relationship Id="rId1" Type="http://schemas.openxmlformats.org/officeDocument/2006/relationships/hyperlink" Target="#'WLContent '!A1"/></Relationships>
</file>

<file path=xl/drawings/_rels/drawing15.xml.rels><?xml version="1.0" encoding="UTF-8" standalone="yes"?>
<Relationships xmlns="http://schemas.openxmlformats.org/package/2006/relationships"><Relationship Id="rId2" Type="http://schemas.openxmlformats.org/officeDocument/2006/relationships/hyperlink" Target="#'CWL3'!A1"/><Relationship Id="rId1" Type="http://schemas.openxmlformats.org/officeDocument/2006/relationships/hyperlink" Target="#'WLContent '!A1"/></Relationships>
</file>

<file path=xl/drawings/_rels/drawing16.xml.rels><?xml version="1.0" encoding="UTF-8" standalone="yes"?>
<Relationships xmlns="http://schemas.openxmlformats.org/package/2006/relationships"><Relationship Id="rId2" Type="http://schemas.openxmlformats.org/officeDocument/2006/relationships/hyperlink" Target="#'CWL1'!A1"/><Relationship Id="rId1" Type="http://schemas.openxmlformats.org/officeDocument/2006/relationships/hyperlink" Target="#'WLContent '!A1"/></Relationships>
</file>

<file path=xl/drawings/_rels/drawing17.xml.rels><?xml version="1.0" encoding="UTF-8" standalone="yes"?>
<Relationships xmlns="http://schemas.openxmlformats.org/package/2006/relationships"><Relationship Id="rId3" Type="http://schemas.openxmlformats.org/officeDocument/2006/relationships/hyperlink" Target="#'TCC2'!A1"/><Relationship Id="rId2" Type="http://schemas.openxmlformats.org/officeDocument/2006/relationships/hyperlink" Target="#'CWL2 '!A1"/><Relationship Id="rId1" Type="http://schemas.openxmlformats.org/officeDocument/2006/relationships/hyperlink" Target="#'WLContent '!A1"/></Relationships>
</file>

<file path=xl/drawings/_rels/drawing18.xml.rels><?xml version="1.0" encoding="UTF-8" standalone="yes"?>
<Relationships xmlns="http://schemas.openxmlformats.org/package/2006/relationships"><Relationship Id="rId1" Type="http://schemas.openxmlformats.org/officeDocument/2006/relationships/hyperlink" Target="#'F5'!A1"/></Relationships>
</file>

<file path=xl/drawings/_rels/drawing19.xml.rels><?xml version="1.0" encoding="UTF-8" standalone="yes"?>
<Relationships xmlns="http://schemas.openxmlformats.org/package/2006/relationships"><Relationship Id="rId2" Type="http://schemas.openxmlformats.org/officeDocument/2006/relationships/hyperlink" Target="#'CF5 '!A1"/><Relationship Id="rId1" Type="http://schemas.openxmlformats.org/officeDocument/2006/relationships/hyperlink" Target="#FContent!A1"/></Relationships>
</file>

<file path=xl/drawings/_rels/drawing2.xml.rels><?xml version="1.0" encoding="UTF-8" standalone="yes"?>
<Relationships xmlns="http://schemas.openxmlformats.org/package/2006/relationships"><Relationship Id="rId1" Type="http://schemas.openxmlformats.org/officeDocument/2006/relationships/hyperlink" Target="#'WL2'!A1"/></Relationships>
</file>

<file path=xl/drawings/_rels/drawing20.xml.rels><?xml version="1.0" encoding="UTF-8" standalone="yes"?>
<Relationships xmlns="http://schemas.openxmlformats.org/package/2006/relationships"><Relationship Id="rId1" Type="http://schemas.openxmlformats.org/officeDocument/2006/relationships/hyperlink" Target="#'F4'!A1"/></Relationships>
</file>

<file path=xl/drawings/_rels/drawing21.xml.rels><?xml version="1.0" encoding="UTF-8" standalone="yes"?>
<Relationships xmlns="http://schemas.openxmlformats.org/package/2006/relationships"><Relationship Id="rId2" Type="http://schemas.openxmlformats.org/officeDocument/2006/relationships/hyperlink" Target="#'CF4 '!A1"/><Relationship Id="rId1" Type="http://schemas.openxmlformats.org/officeDocument/2006/relationships/hyperlink" Target="#FContent!A1"/></Relationships>
</file>

<file path=xl/drawings/_rels/drawing22.xml.rels><?xml version="1.0" encoding="UTF-8" standalone="yes"?>
<Relationships xmlns="http://schemas.openxmlformats.org/package/2006/relationships"><Relationship Id="rId1" Type="http://schemas.openxmlformats.org/officeDocument/2006/relationships/hyperlink" Target="#Content!A1"/></Relationships>
</file>

<file path=xl/drawings/_rels/drawing23.xml.rels><?xml version="1.0" encoding="UTF-8" standalone="yes"?>
<Relationships xmlns="http://schemas.openxmlformats.org/package/2006/relationships"><Relationship Id="rId1" Type="http://schemas.openxmlformats.org/officeDocument/2006/relationships/hyperlink" Target="#'SP1'!A1"/></Relationships>
</file>

<file path=xl/drawings/_rels/drawing24.xml.rels><?xml version="1.0" encoding="UTF-8" standalone="yes"?>
<Relationships xmlns="http://schemas.openxmlformats.org/package/2006/relationships"><Relationship Id="rId2" Type="http://schemas.openxmlformats.org/officeDocument/2006/relationships/hyperlink" Target="#'CSP1 '!A1"/><Relationship Id="rId1" Type="http://schemas.openxmlformats.org/officeDocument/2006/relationships/hyperlink" Target="#'SContent '!A1"/></Relationships>
</file>

<file path=xl/drawings/_rels/drawing25.xml.rels><?xml version="1.0" encoding="UTF-8" standalone="yes"?>
<Relationships xmlns="http://schemas.openxmlformats.org/package/2006/relationships"><Relationship Id="rId1" Type="http://schemas.openxmlformats.org/officeDocument/2006/relationships/hyperlink" Target="#'F7'!A1"/></Relationships>
</file>

<file path=xl/drawings/_rels/drawing26.xml.rels><?xml version="1.0" encoding="UTF-8" standalone="yes"?>
<Relationships xmlns="http://schemas.openxmlformats.org/package/2006/relationships"><Relationship Id="rId2" Type="http://schemas.openxmlformats.org/officeDocument/2006/relationships/hyperlink" Target="#'CF7 '!A1"/><Relationship Id="rId1" Type="http://schemas.openxmlformats.org/officeDocument/2006/relationships/hyperlink" Target="#FContent!A1"/></Relationships>
</file>

<file path=xl/drawings/_rels/drawing2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F3'!A1"/></Relationships>
</file>

<file path=xl/drawings/_rels/drawing28.xml.rels><?xml version="1.0" encoding="UTF-8" standalone="yes"?>
<Relationships xmlns="http://schemas.openxmlformats.org/package/2006/relationships"><Relationship Id="rId3" Type="http://schemas.openxmlformats.org/officeDocument/2006/relationships/hyperlink" Target="#'CF3'!A1"/><Relationship Id="rId2" Type="http://schemas.openxmlformats.org/officeDocument/2006/relationships/chart" Target="../charts/chart2.xml"/><Relationship Id="rId1" Type="http://schemas.openxmlformats.org/officeDocument/2006/relationships/hyperlink" Target="#FContent!A1"/></Relationships>
</file>

<file path=xl/drawings/_rels/drawing29.xml.rels><?xml version="1.0" encoding="UTF-8" standalone="yes"?>
<Relationships xmlns="http://schemas.openxmlformats.org/package/2006/relationships"><Relationship Id="rId1" Type="http://schemas.openxmlformats.org/officeDocument/2006/relationships/hyperlink" Target="#'F2'!A1"/></Relationships>
</file>

<file path=xl/drawings/_rels/drawing3.xml.rels><?xml version="1.0" encoding="UTF-8" standalone="yes"?>
<Relationships xmlns="http://schemas.openxmlformats.org/package/2006/relationships"><Relationship Id="rId1" Type="http://schemas.openxmlformats.org/officeDocument/2006/relationships/hyperlink" Target="#'SP2'!A1"/></Relationships>
</file>

<file path=xl/drawings/_rels/drawing30.xml.rels><?xml version="1.0" encoding="UTF-8" standalone="yes"?>
<Relationships xmlns="http://schemas.openxmlformats.org/package/2006/relationships"><Relationship Id="rId2" Type="http://schemas.openxmlformats.org/officeDocument/2006/relationships/hyperlink" Target="#'CF2 '!A1"/><Relationship Id="rId1" Type="http://schemas.openxmlformats.org/officeDocument/2006/relationships/hyperlink" Target="#FContent!A1"/></Relationships>
</file>

<file path=xl/drawings/_rels/drawing31.xml.rels><?xml version="1.0" encoding="UTF-8" standalone="yes"?>
<Relationships xmlns="http://schemas.openxmlformats.org/package/2006/relationships"><Relationship Id="rId1" Type="http://schemas.openxmlformats.org/officeDocument/2006/relationships/hyperlink" Target="#'F1'!A1"/></Relationships>
</file>

<file path=xl/drawings/_rels/drawing32.xml.rels><?xml version="1.0" encoding="UTF-8" standalone="yes"?>
<Relationships xmlns="http://schemas.openxmlformats.org/package/2006/relationships"><Relationship Id="rId2" Type="http://schemas.openxmlformats.org/officeDocument/2006/relationships/hyperlink" Target="#'CF1 '!A1"/><Relationship Id="rId1" Type="http://schemas.openxmlformats.org/officeDocument/2006/relationships/hyperlink" Target="#FContent!A1"/></Relationships>
</file>

<file path=xl/drawings/_rels/drawing33.xml.rels><?xml version="1.0" encoding="UTF-8" standalone="yes"?>
<Relationships xmlns="http://schemas.openxmlformats.org/package/2006/relationships"><Relationship Id="rId1" Type="http://schemas.openxmlformats.org/officeDocument/2006/relationships/hyperlink" Target="#'F8'!A1"/></Relationships>
</file>

<file path=xl/drawings/_rels/drawing34.xml.rels><?xml version="1.0" encoding="UTF-8" standalone="yes"?>
<Relationships xmlns="http://schemas.openxmlformats.org/package/2006/relationships"><Relationship Id="rId2" Type="http://schemas.openxmlformats.org/officeDocument/2006/relationships/hyperlink" Target="#'CSP2 '!A1"/><Relationship Id="rId1" Type="http://schemas.openxmlformats.org/officeDocument/2006/relationships/hyperlink" Target="#'SContent '!A1"/></Relationships>
</file>

<file path=xl/drawings/_rels/drawing35.xml.rels><?xml version="1.0" encoding="UTF-8" standalone="yes"?>
<Relationships xmlns="http://schemas.openxmlformats.org/package/2006/relationships"><Relationship Id="rId3" Type="http://schemas.openxmlformats.org/officeDocument/2006/relationships/hyperlink" Target="#Check1!A1"/><Relationship Id="rId2" Type="http://schemas.openxmlformats.org/officeDocument/2006/relationships/hyperlink" Target="#'WLContent (2)'!A1"/><Relationship Id="rId1" Type="http://schemas.openxmlformats.org/officeDocument/2006/relationships/hyperlink" Target="#Content!A1"/></Relationships>
</file>

<file path=xl/drawings/_rels/drawing36.xml.rels><?xml version="1.0" encoding="UTF-8" standalone="yes"?>
<Relationships xmlns="http://schemas.openxmlformats.org/package/2006/relationships"><Relationship Id="rId2" Type="http://schemas.openxmlformats.org/officeDocument/2006/relationships/hyperlink" Target="#Check1!A1"/><Relationship Id="rId1" Type="http://schemas.openxmlformats.org/officeDocument/2006/relationships/hyperlink" Target="#Content!A1"/></Relationships>
</file>

<file path=xl/drawings/_rels/drawing37.xml.rels><?xml version="1.0" encoding="UTF-8" standalone="yes"?>
<Relationships xmlns="http://schemas.openxmlformats.org/package/2006/relationships"><Relationship Id="rId2" Type="http://schemas.openxmlformats.org/officeDocument/2006/relationships/hyperlink" Target="#CPERT1!A1"/><Relationship Id="rId1" Type="http://schemas.openxmlformats.org/officeDocument/2006/relationships/hyperlink" Target="#'PERTContent  '!A1"/></Relationships>
</file>

<file path=xl/drawings/_rels/drawing38.xml.rels><?xml version="1.0" encoding="UTF-8" standalone="yes"?>
<Relationships xmlns="http://schemas.openxmlformats.org/package/2006/relationships"><Relationship Id="rId2" Type="http://schemas.openxmlformats.org/officeDocument/2006/relationships/hyperlink" Target="#CPERT1!A1"/><Relationship Id="rId1" Type="http://schemas.openxmlformats.org/officeDocument/2006/relationships/hyperlink" Target="#'PERTContent  '!A1"/></Relationships>
</file>

<file path=xl/drawings/_rels/drawing39.xml.rels><?xml version="1.0" encoding="UTF-8" standalone="yes"?>
<Relationships xmlns="http://schemas.openxmlformats.org/package/2006/relationships"><Relationship Id="rId1" Type="http://schemas.openxmlformats.org/officeDocument/2006/relationships/hyperlink" Target="#'PERT1 '!A1"/></Relationships>
</file>

<file path=xl/drawings/_rels/drawing4.xml.rels><?xml version="1.0" encoding="UTF-8" standalone="yes"?>
<Relationships xmlns="http://schemas.openxmlformats.org/package/2006/relationships"><Relationship Id="rId3" Type="http://schemas.openxmlformats.org/officeDocument/2006/relationships/hyperlink" Target="#'WLContent '!A1"/><Relationship Id="rId2" Type="http://schemas.openxmlformats.org/officeDocument/2006/relationships/hyperlink" Target="#'9'!A1"/><Relationship Id="rId1" Type="http://schemas.openxmlformats.org/officeDocument/2006/relationships/hyperlink" Target="#FirstPage!A1"/><Relationship Id="rId4" Type="http://schemas.openxmlformats.org/officeDocument/2006/relationships/hyperlink" Target="#Framework!A1"/></Relationships>
</file>

<file path=xl/drawings/_rels/drawing40.xml.rels><?xml version="1.0" encoding="UTF-8" standalone="yes"?>
<Relationships xmlns="http://schemas.openxmlformats.org/package/2006/relationships"><Relationship Id="rId1" Type="http://schemas.openxmlformats.org/officeDocument/2006/relationships/hyperlink" Target="#'F6'!A1"/></Relationships>
</file>

<file path=xl/drawings/_rels/drawing41.xml.rels><?xml version="1.0" encoding="UTF-8" standalone="yes"?>
<Relationships xmlns="http://schemas.openxmlformats.org/package/2006/relationships"><Relationship Id="rId2" Type="http://schemas.openxmlformats.org/officeDocument/2006/relationships/hyperlink" Target="#'CF6 '!A1"/><Relationship Id="rId1" Type="http://schemas.openxmlformats.org/officeDocument/2006/relationships/hyperlink" Target="#FContent!A1"/></Relationships>
</file>

<file path=xl/drawings/_rels/drawing42.xml.rels><?xml version="1.0" encoding="UTF-8" standalone="yes"?>
<Relationships xmlns="http://schemas.openxmlformats.org/package/2006/relationships"><Relationship Id="rId3" Type="http://schemas.openxmlformats.org/officeDocument/2006/relationships/hyperlink" Target="#'TCC1'!A1"/><Relationship Id="rId2" Type="http://schemas.openxmlformats.org/officeDocument/2006/relationships/hyperlink" Target="#'SLC1'!A1"/><Relationship Id="rId1" Type="http://schemas.openxmlformats.org/officeDocument/2006/relationships/hyperlink" Target="#'WL1'!A1"/></Relationships>
</file>

<file path=xl/drawings/_rels/drawing43.xml.rels><?xml version="1.0" encoding="UTF-8" standalone="yes"?>
<Relationships xmlns="http://schemas.openxmlformats.org/package/2006/relationships"><Relationship Id="rId2" Type="http://schemas.openxmlformats.org/officeDocument/2006/relationships/hyperlink" Target="#Table!A1"/><Relationship Id="rId1" Type="http://schemas.openxmlformats.org/officeDocument/2006/relationships/hyperlink" Target="#'CWL1'!A1"/></Relationships>
</file>

<file path=xl/drawings/_rels/drawing44.xml.rels><?xml version="1.0" encoding="UTF-8" standalone="yes"?>
<Relationships xmlns="http://schemas.openxmlformats.org/package/2006/relationships"><Relationship Id="rId2" Type="http://schemas.openxmlformats.org/officeDocument/2006/relationships/hyperlink" Target="#Table!A1"/><Relationship Id="rId1" Type="http://schemas.openxmlformats.org/officeDocument/2006/relationships/hyperlink" Target="#'WL2'!A1"/></Relationships>
</file>

<file path=xl/drawings/_rels/drawing45.xml.rels><?xml version="1.0" encoding="UTF-8" standalone="yes"?>
<Relationships xmlns="http://schemas.openxmlformats.org/package/2006/relationships"><Relationship Id="rId1" Type="http://schemas.openxmlformats.org/officeDocument/2006/relationships/hyperlink" Target="#'WL2'!A1"/></Relationships>
</file>

<file path=xl/drawings/_rels/drawing46.xml.rels><?xml version="1.0" encoding="UTF-8" standalone="yes"?>
<Relationships xmlns="http://schemas.openxmlformats.org/package/2006/relationships"><Relationship Id="rId1" Type="http://schemas.openxmlformats.org/officeDocument/2006/relationships/hyperlink" Target="#'CWL1'!A1"/></Relationships>
</file>

<file path=xl/drawings/_rels/drawing5.xml.rels><?xml version="1.0" encoding="UTF-8" standalone="yes"?>
<Relationships xmlns="http://schemas.openxmlformats.org/package/2006/relationships"><Relationship Id="rId3" Type="http://schemas.openxmlformats.org/officeDocument/2006/relationships/hyperlink" Target="#'9'!A1"/><Relationship Id="rId2" Type="http://schemas.openxmlformats.org/officeDocument/2006/relationships/hyperlink" Target="#'PERT1 '!A1"/><Relationship Id="rId1" Type="http://schemas.openxmlformats.org/officeDocument/2006/relationships/hyperlink" Target="#'TypeContent '!A1"/><Relationship Id="rId4" Type="http://schemas.openxmlformats.org/officeDocument/2006/relationships/hyperlink" Target="#Gantt1!A1"/></Relationships>
</file>

<file path=xl/drawings/_rels/drawing6.xml.rels><?xml version="1.0" encoding="UTF-8" standalone="yes"?>
<Relationships xmlns="http://schemas.openxmlformats.org/package/2006/relationships"><Relationship Id="rId3" Type="http://schemas.openxmlformats.org/officeDocument/2006/relationships/hyperlink" Target="#'WL1'!A1"/><Relationship Id="rId2" Type="http://schemas.openxmlformats.org/officeDocument/2006/relationships/hyperlink" Target="#'9'!A1"/><Relationship Id="rId1" Type="http://schemas.openxmlformats.org/officeDocument/2006/relationships/hyperlink" Target="#'TypeContent '!A1"/><Relationship Id="rId6" Type="http://schemas.openxmlformats.org/officeDocument/2006/relationships/hyperlink" Target="#'WL4'!A1"/><Relationship Id="rId5" Type="http://schemas.openxmlformats.org/officeDocument/2006/relationships/hyperlink" Target="#'WL3'!A1"/><Relationship Id="rId4" Type="http://schemas.openxmlformats.org/officeDocument/2006/relationships/hyperlink" Target="#'WL2'!A1"/></Relationships>
</file>

<file path=xl/drawings/_rels/drawing7.xml.rels><?xml version="1.0" encoding="UTF-8" standalone="yes"?>
<Relationships xmlns="http://schemas.openxmlformats.org/package/2006/relationships"><Relationship Id="rId3" Type="http://schemas.openxmlformats.org/officeDocument/2006/relationships/hyperlink" Target="#'SP2'!A1"/><Relationship Id="rId2" Type="http://schemas.openxmlformats.org/officeDocument/2006/relationships/hyperlink" Target="#'TypeContent '!A1"/><Relationship Id="rId1" Type="http://schemas.openxmlformats.org/officeDocument/2006/relationships/hyperlink" Target="#'SP1'!A1"/><Relationship Id="rId4" Type="http://schemas.openxmlformats.org/officeDocument/2006/relationships/hyperlink" Target="#'9'!A1"/></Relationships>
</file>

<file path=xl/drawings/_rels/drawing8.xml.rels><?xml version="1.0" encoding="UTF-8" standalone="yes"?>
<Relationships xmlns="http://schemas.openxmlformats.org/package/2006/relationships"><Relationship Id="rId8" Type="http://schemas.openxmlformats.org/officeDocument/2006/relationships/hyperlink" Target="#'8'!A1"/><Relationship Id="rId13" Type="http://schemas.openxmlformats.org/officeDocument/2006/relationships/hyperlink" Target="#'11'!A1"/><Relationship Id="rId3" Type="http://schemas.openxmlformats.org/officeDocument/2006/relationships/hyperlink" Target="#'3'!A1"/><Relationship Id="rId7" Type="http://schemas.openxmlformats.org/officeDocument/2006/relationships/hyperlink" Target="#'7'!A1"/><Relationship Id="rId12" Type="http://schemas.openxmlformats.org/officeDocument/2006/relationships/hyperlink" Target="#'12'!A1"/><Relationship Id="rId2" Type="http://schemas.openxmlformats.org/officeDocument/2006/relationships/hyperlink" Target="#'2'!A1"/><Relationship Id="rId1" Type="http://schemas.openxmlformats.org/officeDocument/2006/relationships/hyperlink" Target="#'1'!A1"/><Relationship Id="rId6" Type="http://schemas.openxmlformats.org/officeDocument/2006/relationships/hyperlink" Target="#'6'!A1"/><Relationship Id="rId11" Type="http://schemas.openxmlformats.org/officeDocument/2006/relationships/hyperlink" Target="#'10'!A1"/><Relationship Id="rId5" Type="http://schemas.openxmlformats.org/officeDocument/2006/relationships/hyperlink" Target="#'5'!A1"/><Relationship Id="rId10" Type="http://schemas.openxmlformats.org/officeDocument/2006/relationships/hyperlink" Target="#'9'!A1"/><Relationship Id="rId4" Type="http://schemas.openxmlformats.org/officeDocument/2006/relationships/hyperlink" Target="#'4'!A1"/><Relationship Id="rId9" Type="http://schemas.openxmlformats.org/officeDocument/2006/relationships/hyperlink" Target="#'TypeContent '!A1"/></Relationships>
</file>

<file path=xl/drawings/_rels/drawing9.xml.rels><?xml version="1.0" encoding="UTF-8" standalone="yes"?>
<Relationships xmlns="http://schemas.openxmlformats.org/package/2006/relationships"><Relationship Id="rId8" Type="http://schemas.openxmlformats.org/officeDocument/2006/relationships/hyperlink" Target="#'9'!A1"/><Relationship Id="rId3" Type="http://schemas.openxmlformats.org/officeDocument/2006/relationships/hyperlink" Target="#'F3'!A1"/><Relationship Id="rId7" Type="http://schemas.openxmlformats.org/officeDocument/2006/relationships/hyperlink" Target="#'TypeContent '!A1"/><Relationship Id="rId2" Type="http://schemas.openxmlformats.org/officeDocument/2006/relationships/hyperlink" Target="#'F2'!A1"/><Relationship Id="rId1" Type="http://schemas.openxmlformats.org/officeDocument/2006/relationships/hyperlink" Target="#'F1'!A1"/><Relationship Id="rId6" Type="http://schemas.openxmlformats.org/officeDocument/2006/relationships/hyperlink" Target="#'F7'!A1"/><Relationship Id="rId5" Type="http://schemas.openxmlformats.org/officeDocument/2006/relationships/hyperlink" Target="#'F5'!A1"/><Relationship Id="rId4" Type="http://schemas.openxmlformats.org/officeDocument/2006/relationships/hyperlink" Target="#'F4'!A1"/></Relationships>
</file>

<file path=xl/drawings/drawing1.xml><?xml version="1.0" encoding="utf-8"?>
<xdr:wsDr xmlns:xdr="http://schemas.openxmlformats.org/drawingml/2006/spreadsheetDrawing" xmlns:a="http://schemas.openxmlformats.org/drawingml/2006/main">
  <xdr:twoCellAnchor>
    <xdr:from>
      <xdr:col>19</xdr:col>
      <xdr:colOff>283485</xdr:colOff>
      <xdr:row>32</xdr:row>
      <xdr:rowOff>76019</xdr:rowOff>
    </xdr:from>
    <xdr:to>
      <xdr:col>25</xdr:col>
      <xdr:colOff>75024</xdr:colOff>
      <xdr:row>39</xdr:row>
      <xdr:rowOff>23495</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12107185" y="5765619"/>
          <a:ext cx="3525339" cy="119207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xdr:from>
      <xdr:col>15</xdr:col>
      <xdr:colOff>608965</xdr:colOff>
      <xdr:row>12</xdr:row>
      <xdr:rowOff>126819</xdr:rowOff>
    </xdr:from>
    <xdr:to>
      <xdr:col>28</xdr:col>
      <xdr:colOff>79374</xdr:colOff>
      <xdr:row>28</xdr:row>
      <xdr:rowOff>101601</xdr:rowOff>
    </xdr:to>
    <xdr:sp macro="" textlink="">
      <xdr:nvSpPr>
        <xdr:cNvPr id="11" name="Rounded Rectangle 3">
          <a:extLst>
            <a:ext uri="{FF2B5EF4-FFF2-40B4-BE49-F238E27FC236}">
              <a16:creationId xmlns:a16="http://schemas.microsoft.com/office/drawing/2014/main" id="{00000000-0008-0000-0200-00000B000000}"/>
            </a:ext>
          </a:extLst>
        </xdr:cNvPr>
        <xdr:cNvSpPr/>
      </xdr:nvSpPr>
      <xdr:spPr>
        <a:xfrm>
          <a:off x="9943465" y="2260419"/>
          <a:ext cx="7560309" cy="281958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800" b="1" baseline="0">
              <a:solidFill>
                <a:srgbClr val="C00000"/>
              </a:solidFill>
              <a:latin typeface="Lucida Bright" panose="02040602050505020304" pitchFamily="18" charset="0"/>
            </a:rPr>
            <a:t>Waiting Lines</a:t>
          </a:r>
        </a:p>
        <a:p>
          <a:pPr algn="ctr"/>
          <a:r>
            <a:rPr lang="en-US" sz="5400" b="1" baseline="0">
              <a:solidFill>
                <a:schemeClr val="accent1">
                  <a:lumMod val="50000"/>
                </a:schemeClr>
              </a:solidFill>
              <a:latin typeface="Lucida Bright" panose="02040602050505020304" pitchFamily="18" charset="0"/>
            </a:rPr>
            <a:t>Sample Problems</a:t>
          </a:r>
        </a:p>
        <a:p>
          <a:pPr algn="ctr"/>
          <a:endParaRPr lang="en-US" sz="3600" b="1" baseline="0">
            <a:solidFill>
              <a:schemeClr val="tx2">
                <a:lumMod val="50000"/>
              </a:schemeClr>
            </a:solidFill>
            <a:latin typeface="Lucida Bright" panose="02040602050505020304" pitchFamily="18" charset="0"/>
          </a:endParaRPr>
        </a:p>
      </xdr:txBody>
    </xdr:sp>
    <xdr:clientData/>
  </xdr:twoCellAnchor>
  <xdr:twoCellAnchor>
    <xdr:from>
      <xdr:col>13</xdr:col>
      <xdr:colOff>614045</xdr:colOff>
      <xdr:row>2</xdr:row>
      <xdr:rowOff>20139</xdr:rowOff>
    </xdr:from>
    <xdr:to>
      <xdr:col>29</xdr:col>
      <xdr:colOff>174624</xdr:colOff>
      <xdr:row>8</xdr:row>
      <xdr:rowOff>153035</xdr:rowOff>
    </xdr:to>
    <xdr:sp macro="" textlink="">
      <xdr:nvSpPr>
        <xdr:cNvPr id="12" name="Rounded Rectangle 3">
          <a:hlinkClick xmlns:r="http://schemas.openxmlformats.org/officeDocument/2006/relationships" r:id="rId2"/>
          <a:extLst>
            <a:ext uri="{FF2B5EF4-FFF2-40B4-BE49-F238E27FC236}">
              <a16:creationId xmlns:a16="http://schemas.microsoft.com/office/drawing/2014/main" id="{00000000-0008-0000-0200-00000C000000}"/>
            </a:ext>
          </a:extLst>
        </xdr:cNvPr>
        <xdr:cNvSpPr/>
      </xdr:nvSpPr>
      <xdr:spPr>
        <a:xfrm>
          <a:off x="8703945" y="375739"/>
          <a:ext cx="9517379" cy="119969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400" b="1">
              <a:solidFill>
                <a:schemeClr val="tx2">
                  <a:lumMod val="50000"/>
                </a:schemeClr>
              </a:solidFill>
              <a:latin typeface="Lucida Bright" panose="02040602050505020304" pitchFamily="18" charset="0"/>
            </a:rPr>
            <a:t>Operations Management</a:t>
          </a:r>
          <a:r>
            <a:rPr lang="en-US" sz="4400" b="1" baseline="0">
              <a:solidFill>
                <a:schemeClr val="tx2">
                  <a:lumMod val="50000"/>
                </a:schemeClr>
              </a:solidFill>
              <a:latin typeface="Lucida Bright" panose="02040602050505020304" pitchFamily="18" charset="0"/>
            </a:rPr>
            <a:t> </a:t>
          </a:r>
          <a:endParaRPr lang="en-US" sz="4400" b="1">
            <a:solidFill>
              <a:schemeClr val="tx2">
                <a:lumMod val="50000"/>
              </a:schemeClr>
            </a:solidFill>
            <a:latin typeface="Lucida Bright" panose="020406020505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342900</xdr:colOff>
      <xdr:row>25</xdr:row>
      <xdr:rowOff>23813</xdr:rowOff>
    </xdr:from>
    <xdr:to>
      <xdr:col>24</xdr:col>
      <xdr:colOff>200025</xdr:colOff>
      <xdr:row>25</xdr:row>
      <xdr:rowOff>23813</xdr:rowOff>
    </xdr:to>
    <xdr:cxnSp macro="">
      <xdr:nvCxnSpPr>
        <xdr:cNvPr id="2" name="Straight Connector 1">
          <a:extLst>
            <a:ext uri="{FF2B5EF4-FFF2-40B4-BE49-F238E27FC236}">
              <a16:creationId xmlns:a16="http://schemas.microsoft.com/office/drawing/2014/main" id="{00000000-0008-0000-0900-000002000000}"/>
            </a:ext>
          </a:extLst>
        </xdr:cNvPr>
        <xdr:cNvCxnSpPr/>
      </xdr:nvCxnSpPr>
      <xdr:spPr>
        <a:xfrm>
          <a:off x="2171700" y="4748213"/>
          <a:ext cx="11734800"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266700</xdr:colOff>
      <xdr:row>10</xdr:row>
      <xdr:rowOff>42863</xdr:rowOff>
    </xdr:from>
    <xdr:to>
      <xdr:col>9</xdr:col>
      <xdr:colOff>19051</xdr:colOff>
      <xdr:row>15</xdr:row>
      <xdr:rowOff>42863</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2705100" y="1947863"/>
          <a:ext cx="2800351"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a:solidFill>
                <a:schemeClr val="accent2">
                  <a:lumMod val="50000"/>
                </a:schemeClr>
              </a:solidFill>
            </a:rPr>
            <a:t>Cost of Waiting </a:t>
          </a:r>
          <a:r>
            <a:rPr lang="en-US" sz="1400"/>
            <a:t>and the </a:t>
          </a:r>
          <a:r>
            <a:rPr lang="en-US" sz="1400" b="1">
              <a:solidFill>
                <a:schemeClr val="accent2">
                  <a:lumMod val="50000"/>
                </a:schemeClr>
              </a:solidFill>
            </a:rPr>
            <a:t>Cost of Service</a:t>
          </a:r>
          <a:r>
            <a:rPr lang="en-US" sz="1400"/>
            <a:t> are</a:t>
          </a:r>
          <a:r>
            <a:rPr lang="en-US" sz="1400" baseline="0"/>
            <a:t> on "per hour" basis.</a:t>
          </a:r>
          <a:endParaRPr lang="en-US" sz="1400"/>
        </a:p>
      </xdr:txBody>
    </xdr:sp>
    <xdr:clientData/>
  </xdr:twoCellAnchor>
  <xdr:twoCellAnchor>
    <xdr:from>
      <xdr:col>3</xdr:col>
      <xdr:colOff>369093</xdr:colOff>
      <xdr:row>1</xdr:row>
      <xdr:rowOff>51024</xdr:rowOff>
    </xdr:from>
    <xdr:to>
      <xdr:col>5</xdr:col>
      <xdr:colOff>476250</xdr:colOff>
      <xdr:row>7</xdr:row>
      <xdr:rowOff>27213</xdr:rowOff>
    </xdr:to>
    <xdr:sp macro="" textlink="">
      <xdr:nvSpPr>
        <xdr:cNvPr id="4" name="Left Arrow 7">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2206057" y="241524"/>
          <a:ext cx="1331800" cy="1119189"/>
        </a:xfrm>
        <a:prstGeom prst="leftArrow">
          <a:avLst/>
        </a:prstGeom>
        <a:solidFill>
          <a:schemeClr val="accent3">
            <a:lumMod val="50000"/>
          </a:schemeClr>
        </a:solidFill>
        <a:effectLst>
          <a:outerShdw blurRad="50800" dist="50800" dir="5400000" algn="ctr" rotWithShape="0">
            <a:schemeClr val="accent2">
              <a:lumMod val="5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a:solidFill>
                <a:srgbClr val="FFFF00"/>
              </a:solidFill>
              <a:latin typeface="Lucida Bright" panose="02040602050505020304" pitchFamily="18" charset="0"/>
            </a:rPr>
            <a:t>Back</a:t>
          </a:r>
        </a:p>
      </xdr:txBody>
    </xdr:sp>
    <xdr:clientData/>
  </xdr:twoCellAnchor>
  <xdr:twoCellAnchor>
    <xdr:from>
      <xdr:col>9</xdr:col>
      <xdr:colOff>214312</xdr:colOff>
      <xdr:row>8</xdr:row>
      <xdr:rowOff>1904</xdr:rowOff>
    </xdr:from>
    <xdr:to>
      <xdr:col>23</xdr:col>
      <xdr:colOff>495300</xdr:colOff>
      <xdr:row>14</xdr:row>
      <xdr:rowOff>166686</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5700712" y="1525904"/>
          <a:ext cx="7891463" cy="13077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800">
              <a:latin typeface="Lucida Bright" panose="02040602050505020304" pitchFamily="18" charset="0"/>
            </a:rPr>
            <a:t>The Total Cost is the sum of the waiting</a:t>
          </a:r>
          <a:r>
            <a:rPr lang="en-US" sz="1800" baseline="0">
              <a:latin typeface="Lucida Bright" panose="02040602050505020304" pitchFamily="18" charset="0"/>
            </a:rPr>
            <a:t> cost and the service cost:  </a:t>
          </a:r>
        </a:p>
        <a:p>
          <a:pPr algn="l"/>
          <a:r>
            <a:rPr lang="en-US" sz="1800" baseline="0">
              <a:latin typeface="Lucida Bright" panose="02040602050505020304" pitchFamily="18" charset="0"/>
            </a:rPr>
            <a:t>TC = Cw*L+Cs*k</a:t>
          </a:r>
        </a:p>
        <a:p>
          <a:pPr algn="l"/>
          <a:endParaRPr lang="en-US" sz="1800" baseline="0">
            <a:latin typeface="Lucida Bright" panose="02040602050505020304" pitchFamily="18" charset="0"/>
          </a:endParaRPr>
        </a:p>
        <a:p>
          <a:pPr algn="l"/>
          <a:r>
            <a:rPr lang="en-US" sz="1800" baseline="0">
              <a:latin typeface="Lucida Bright" panose="02040602050505020304" pitchFamily="18" charset="0"/>
            </a:rPr>
            <a:t>Insert the values of L.</a:t>
          </a:r>
        </a:p>
        <a:p>
          <a:pPr algn="l"/>
          <a:endParaRPr lang="en-US" sz="1800" baseline="0">
            <a:latin typeface="Lucida Bright" panose="02040602050505020304" pitchFamily="18" charset="0"/>
          </a:endParaRPr>
        </a:p>
      </xdr:txBody>
    </xdr:sp>
    <xdr:clientData/>
  </xdr:twoCellAnchor>
  <xdr:twoCellAnchor>
    <xdr:from>
      <xdr:col>9</xdr:col>
      <xdr:colOff>0</xdr:colOff>
      <xdr:row>35</xdr:row>
      <xdr:rowOff>180974</xdr:rowOff>
    </xdr:from>
    <xdr:to>
      <xdr:col>21</xdr:col>
      <xdr:colOff>333375</xdr:colOff>
      <xdr:row>48</xdr:row>
      <xdr:rowOff>38100</xdr:rowOff>
    </xdr:to>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5486400" y="6791324"/>
          <a:ext cx="6724650" cy="2333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a:latin typeface="Lucida Bright" panose="02040602050505020304" pitchFamily="18" charset="0"/>
            </a:rPr>
            <a:t>Cw</a:t>
          </a:r>
          <a:r>
            <a:rPr lang="en-US" sz="1400" baseline="0">
              <a:latin typeface="Lucida Bright" panose="02040602050505020304" pitchFamily="18" charset="0"/>
            </a:rPr>
            <a:t> = the waiting cost per time period for each unit (given)</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L = the average of units in the system (from the operating characteristics)</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Cs = the service cost per time period for each channel (given)</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k = the number of channels (given)</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TC = the total cost per time period (calculated)</a:t>
          </a:r>
          <a:endParaRPr lang="en-US" sz="1400">
            <a:latin typeface="Lucida Bright" panose="02040602050505020304" pitchFamily="18" charset="0"/>
          </a:endParaRPr>
        </a:p>
      </xdr:txBody>
    </xdr:sp>
    <xdr:clientData/>
  </xdr:twoCellAnchor>
  <xdr:twoCellAnchor>
    <xdr:from>
      <xdr:col>14</xdr:col>
      <xdr:colOff>95250</xdr:colOff>
      <xdr:row>16</xdr:row>
      <xdr:rowOff>171450</xdr:rowOff>
    </xdr:from>
    <xdr:to>
      <xdr:col>14</xdr:col>
      <xdr:colOff>95250</xdr:colOff>
      <xdr:row>35</xdr:row>
      <xdr:rowOff>161925</xdr:rowOff>
    </xdr:to>
    <xdr:cxnSp macro="">
      <xdr:nvCxnSpPr>
        <xdr:cNvPr id="7" name="Straight Connector 6">
          <a:extLst>
            <a:ext uri="{FF2B5EF4-FFF2-40B4-BE49-F238E27FC236}">
              <a16:creationId xmlns:a16="http://schemas.microsoft.com/office/drawing/2014/main" id="{00000000-0008-0000-0900-000007000000}"/>
            </a:ext>
          </a:extLst>
        </xdr:cNvPr>
        <xdr:cNvCxnSpPr/>
      </xdr:nvCxnSpPr>
      <xdr:spPr>
        <a:xfrm>
          <a:off x="8362950" y="3219450"/>
          <a:ext cx="0" cy="35528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142875</xdr:colOff>
      <xdr:row>16</xdr:row>
      <xdr:rowOff>114300</xdr:rowOff>
    </xdr:from>
    <xdr:to>
      <xdr:col>17</xdr:col>
      <xdr:colOff>142875</xdr:colOff>
      <xdr:row>35</xdr:row>
      <xdr:rowOff>152400</xdr:rowOff>
    </xdr:to>
    <xdr:cxnSp macro="">
      <xdr:nvCxnSpPr>
        <xdr:cNvPr id="8" name="Straight Connector 7">
          <a:extLst>
            <a:ext uri="{FF2B5EF4-FFF2-40B4-BE49-F238E27FC236}">
              <a16:creationId xmlns:a16="http://schemas.microsoft.com/office/drawing/2014/main" id="{00000000-0008-0000-0900-000008000000}"/>
            </a:ext>
          </a:extLst>
        </xdr:cNvPr>
        <xdr:cNvCxnSpPr/>
      </xdr:nvCxnSpPr>
      <xdr:spPr>
        <a:xfrm>
          <a:off x="9877425" y="3162300"/>
          <a:ext cx="0" cy="360045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57150</xdr:colOff>
      <xdr:row>17</xdr:row>
      <xdr:rowOff>19050</xdr:rowOff>
    </xdr:from>
    <xdr:to>
      <xdr:col>11</xdr:col>
      <xdr:colOff>57150</xdr:colOff>
      <xdr:row>35</xdr:row>
      <xdr:rowOff>114300</xdr:rowOff>
    </xdr:to>
    <xdr:cxnSp macro="">
      <xdr:nvCxnSpPr>
        <xdr:cNvPr id="9" name="Straight Connector 8">
          <a:extLst>
            <a:ext uri="{FF2B5EF4-FFF2-40B4-BE49-F238E27FC236}">
              <a16:creationId xmlns:a16="http://schemas.microsoft.com/office/drawing/2014/main" id="{00000000-0008-0000-0900-000009000000}"/>
            </a:ext>
          </a:extLst>
        </xdr:cNvPr>
        <xdr:cNvCxnSpPr/>
      </xdr:nvCxnSpPr>
      <xdr:spPr>
        <a:xfrm>
          <a:off x="6848475" y="3257550"/>
          <a:ext cx="0" cy="346710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95250</xdr:colOff>
      <xdr:row>16</xdr:row>
      <xdr:rowOff>123825</xdr:rowOff>
    </xdr:from>
    <xdr:to>
      <xdr:col>20</xdr:col>
      <xdr:colOff>95250</xdr:colOff>
      <xdr:row>35</xdr:row>
      <xdr:rowOff>161925</xdr:rowOff>
    </xdr:to>
    <xdr:cxnSp macro="">
      <xdr:nvCxnSpPr>
        <xdr:cNvPr id="10" name="Straight Connector 9">
          <a:extLst>
            <a:ext uri="{FF2B5EF4-FFF2-40B4-BE49-F238E27FC236}">
              <a16:creationId xmlns:a16="http://schemas.microsoft.com/office/drawing/2014/main" id="{00000000-0008-0000-0900-00000A000000}"/>
            </a:ext>
          </a:extLst>
        </xdr:cNvPr>
        <xdr:cNvCxnSpPr/>
      </xdr:nvCxnSpPr>
      <xdr:spPr>
        <a:xfrm>
          <a:off x="11363325" y="3171825"/>
          <a:ext cx="0" cy="360045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552450</xdr:colOff>
      <xdr:row>16</xdr:row>
      <xdr:rowOff>133350</xdr:rowOff>
    </xdr:from>
    <xdr:to>
      <xdr:col>8</xdr:col>
      <xdr:colOff>552450</xdr:colOff>
      <xdr:row>35</xdr:row>
      <xdr:rowOff>47625</xdr:rowOff>
    </xdr:to>
    <xdr:cxnSp macro="">
      <xdr:nvCxnSpPr>
        <xdr:cNvPr id="11" name="Straight Connector 10">
          <a:extLst>
            <a:ext uri="{FF2B5EF4-FFF2-40B4-BE49-F238E27FC236}">
              <a16:creationId xmlns:a16="http://schemas.microsoft.com/office/drawing/2014/main" id="{00000000-0008-0000-0900-00000B000000}"/>
            </a:ext>
          </a:extLst>
        </xdr:cNvPr>
        <xdr:cNvCxnSpPr/>
      </xdr:nvCxnSpPr>
      <xdr:spPr>
        <a:xfrm>
          <a:off x="5429250" y="3181350"/>
          <a:ext cx="0" cy="34766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492579</xdr:colOff>
      <xdr:row>10</xdr:row>
      <xdr:rowOff>108858</xdr:rowOff>
    </xdr:from>
    <xdr:to>
      <xdr:col>12</xdr:col>
      <xdr:colOff>459922</xdr:colOff>
      <xdr:row>26</xdr:row>
      <xdr:rowOff>190500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492579" y="2013858"/>
          <a:ext cx="8131629" cy="334735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Management is redesigning the customer service process in a large department store. Accommodating four customers is important.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the desk at the rate of </a:t>
          </a:r>
          <a:r>
            <a:rPr lang="en-US" sz="2000" baseline="0">
              <a:solidFill>
                <a:srgbClr val="C00000"/>
              </a:solidFill>
              <a:latin typeface="Lucida Bright" panose="02040602050505020304" pitchFamily="18" charset="0"/>
              <a:ea typeface="+mn-ea"/>
              <a:cs typeface="+mn-cs"/>
            </a:rPr>
            <a:t>two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four customers will arrive during any hour?</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13</xdr:col>
      <xdr:colOff>318409</xdr:colOff>
      <xdr:row>10</xdr:row>
      <xdr:rowOff>51706</xdr:rowOff>
    </xdr:from>
    <xdr:to>
      <xdr:col>13</xdr:col>
      <xdr:colOff>318409</xdr:colOff>
      <xdr:row>40</xdr:row>
      <xdr:rowOff>231320</xdr:rowOff>
    </xdr:to>
    <xdr:cxnSp macro="">
      <xdr:nvCxnSpPr>
        <xdr:cNvPr id="4" name="Straight Connector 3">
          <a:extLst>
            <a:ext uri="{FF2B5EF4-FFF2-40B4-BE49-F238E27FC236}">
              <a16:creationId xmlns:a16="http://schemas.microsoft.com/office/drawing/2014/main" id="{00000000-0008-0000-0A00-000004000000}"/>
            </a:ext>
          </a:extLst>
        </xdr:cNvPr>
        <xdr:cNvCxnSpPr/>
      </xdr:nvCxnSpPr>
      <xdr:spPr>
        <a:xfrm>
          <a:off x="9095016" y="1956706"/>
          <a:ext cx="0" cy="647972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27216</xdr:colOff>
      <xdr:row>3</xdr:row>
      <xdr:rowOff>95249</xdr:rowOff>
    </xdr:from>
    <xdr:to>
      <xdr:col>14</xdr:col>
      <xdr:colOff>217714</xdr:colOff>
      <xdr:row>7</xdr:row>
      <xdr:rowOff>136071</xdr:rowOff>
    </xdr:to>
    <xdr:sp macro="" textlink="">
      <xdr:nvSpPr>
        <xdr:cNvPr id="5" name="Rounded Rectangle 1">
          <a:extLst>
            <a:ext uri="{FF2B5EF4-FFF2-40B4-BE49-F238E27FC236}">
              <a16:creationId xmlns:a16="http://schemas.microsoft.com/office/drawing/2014/main" id="{00000000-0008-0000-0A00-000005000000}"/>
            </a:ext>
          </a:extLst>
        </xdr:cNvPr>
        <xdr:cNvSpPr/>
      </xdr:nvSpPr>
      <xdr:spPr>
        <a:xfrm>
          <a:off x="3088823" y="666749"/>
          <a:ext cx="6517820"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0000"/>
              </a:solidFill>
              <a:latin typeface="Lucida Bright" panose="02040602050505020304" pitchFamily="18" charset="0"/>
            </a:rPr>
            <a:t>Check </a:t>
          </a:r>
          <a:r>
            <a:rPr lang="en-US" sz="3200" b="0">
              <a:solidFill>
                <a:schemeClr val="tx2">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40821</xdr:colOff>
      <xdr:row>3</xdr:row>
      <xdr:rowOff>54429</xdr:rowOff>
    </xdr:from>
    <xdr:to>
      <xdr:col>20</xdr:col>
      <xdr:colOff>380999</xdr:colOff>
      <xdr:row>8</xdr:row>
      <xdr:rowOff>16329</xdr:rowOff>
    </xdr:to>
    <xdr:sp macro="" textlink="">
      <xdr:nvSpPr>
        <xdr:cNvPr id="6" name="Rectangle: Rounded Corners 5">
          <a:extLst>
            <a:ext uri="{FF2B5EF4-FFF2-40B4-BE49-F238E27FC236}">
              <a16:creationId xmlns:a16="http://schemas.microsoft.com/office/drawing/2014/main" id="{00000000-0008-0000-0A00-000006000000}"/>
            </a:ext>
          </a:extLst>
        </xdr:cNvPr>
        <xdr:cNvSpPr/>
      </xdr:nvSpPr>
      <xdr:spPr>
        <a:xfrm>
          <a:off x="10668000" y="625929"/>
          <a:ext cx="2721428"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Solution</a:t>
          </a:r>
        </a:p>
      </xdr:txBody>
    </xdr:sp>
    <xdr:clientData/>
  </xdr:twoCellAnchor>
  <xdr:twoCellAnchor>
    <xdr:from>
      <xdr:col>13</xdr:col>
      <xdr:colOff>544287</xdr:colOff>
      <xdr:row>11</xdr:row>
      <xdr:rowOff>122463</xdr:rowOff>
    </xdr:from>
    <xdr:to>
      <xdr:col>24</xdr:col>
      <xdr:colOff>435430</xdr:colOff>
      <xdr:row>39</xdr:row>
      <xdr:rowOff>149677</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A00-000008000000}"/>
                </a:ext>
              </a:extLst>
            </xdr:cNvPr>
            <xdr:cNvSpPr txBox="1"/>
          </xdr:nvSpPr>
          <xdr:spPr>
            <a:xfrm>
              <a:off x="9320894" y="2217963"/>
              <a:ext cx="6381750" cy="57966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Probability of Customer Arrival</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λ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 2 customers per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 = 1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n =  4 customers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The probability that four customers will arrive in any hour is: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mn-lt"/>
                  <a:ea typeface="+mn-ea"/>
                  <a:cs typeface="+mn-cs"/>
                </a:rPr>
                <a:t>P</a:t>
              </a:r>
              <a:r>
                <a:rPr lang="en-US" sz="2000" baseline="0">
                  <a:solidFill>
                    <a:schemeClr val="dk1"/>
                  </a:solidFill>
                  <a:effectLst/>
                  <a:latin typeface="+mn-lt"/>
                  <a:ea typeface="+mn-ea"/>
                  <a:cs typeface="+mn-cs"/>
                </a:rPr>
                <a:t>4</a:t>
              </a:r>
              <a:r>
                <a:rPr lang="en-US" sz="2800" baseline="0">
                  <a:solidFill>
                    <a:schemeClr val="dk1"/>
                  </a:solidFill>
                  <a:effectLst/>
                  <a:latin typeface="+mn-lt"/>
                  <a:ea typeface="+mn-ea"/>
                  <a:cs typeface="+mn-cs"/>
                </a:rPr>
                <a:t> = </a:t>
              </a:r>
              <a14:m>
                <m:oMath xmlns:m="http://schemas.openxmlformats.org/officeDocument/2006/math">
                  <m:f>
                    <m:fPr>
                      <m:ctrlPr>
                        <a:rPr lang="en-US" sz="2800" i="1" baseline="0">
                          <a:solidFill>
                            <a:schemeClr val="dk1"/>
                          </a:solidFill>
                          <a:effectLst/>
                          <a:latin typeface="Cambria Math" panose="02040503050406030204" pitchFamily="18" charset="0"/>
                          <a:ea typeface="+mn-ea"/>
                          <a:cs typeface="+mn-cs"/>
                        </a:rPr>
                      </m:ctrlPr>
                    </m:fPr>
                    <m:num>
                      <m:r>
                        <a:rPr lang="en-US" sz="2800" b="0" i="1" baseline="0">
                          <a:solidFill>
                            <a:schemeClr val="dk1"/>
                          </a:solidFill>
                          <a:effectLst/>
                          <a:latin typeface="Cambria Math" panose="02040503050406030204" pitchFamily="18" charset="0"/>
                          <a:ea typeface="+mn-ea"/>
                          <a:cs typeface="+mn-cs"/>
                        </a:rPr>
                        <m:t>(2∗</m:t>
                      </m:r>
                      <m:sSup>
                        <m:sSupPr>
                          <m:ctrlPr>
                            <a:rPr lang="en-US" sz="2800" b="0" i="1" baseline="0">
                              <a:solidFill>
                                <a:schemeClr val="dk1"/>
                              </a:solidFill>
                              <a:effectLst/>
                              <a:latin typeface="Cambria Math" panose="02040503050406030204" pitchFamily="18" charset="0"/>
                              <a:ea typeface="+mn-ea"/>
                              <a:cs typeface="+mn-cs"/>
                            </a:rPr>
                          </m:ctrlPr>
                        </m:sSupPr>
                        <m:e>
                          <m:r>
                            <a:rPr lang="en-US" sz="2800" b="0" i="1" baseline="0">
                              <a:solidFill>
                                <a:schemeClr val="dk1"/>
                              </a:solidFill>
                              <a:effectLst/>
                              <a:latin typeface="Cambria Math" panose="02040503050406030204" pitchFamily="18" charset="0"/>
                              <a:ea typeface="+mn-ea"/>
                              <a:cs typeface="+mn-cs"/>
                            </a:rPr>
                            <m:t>1)</m:t>
                          </m:r>
                        </m:e>
                        <m:sup>
                          <m:r>
                            <a:rPr lang="en-US" sz="2800" b="0" i="1" baseline="0">
                              <a:solidFill>
                                <a:schemeClr val="dk1"/>
                              </a:solidFill>
                              <a:effectLst/>
                              <a:latin typeface="Cambria Math" panose="02040503050406030204" pitchFamily="18" charset="0"/>
                              <a:ea typeface="+mn-ea"/>
                              <a:cs typeface="+mn-cs"/>
                            </a:rPr>
                            <m:t>4</m:t>
                          </m:r>
                        </m:sup>
                      </m:sSup>
                    </m:num>
                    <m:den>
                      <m:r>
                        <a:rPr lang="en-US" sz="2800" b="0" i="1" baseline="0">
                          <a:solidFill>
                            <a:schemeClr val="dk1"/>
                          </a:solidFill>
                          <a:effectLst/>
                          <a:latin typeface="Cambria Math" panose="02040503050406030204" pitchFamily="18" charset="0"/>
                          <a:ea typeface="+mn-ea"/>
                          <a:cs typeface="+mn-cs"/>
                        </a:rPr>
                        <m:t>4!</m:t>
                      </m:r>
                    </m:den>
                  </m:f>
                </m:oMath>
              </a14:m>
              <a:r>
                <a:rPr lang="en-US" sz="2800" baseline="0">
                  <a:solidFill>
                    <a:schemeClr val="dk1"/>
                  </a:solidFill>
                  <a:effectLst/>
                  <a:latin typeface="+mn-lt"/>
                  <a:ea typeface="+mn-ea"/>
                  <a:cs typeface="+mn-cs"/>
                </a:rPr>
                <a:t>  *                 </a:t>
              </a:r>
              <a14:m>
                <m:oMath xmlns:m="http://schemas.openxmlformats.org/officeDocument/2006/math">
                  <m:sSup>
                    <m:sSupPr>
                      <m:ctrlPr>
                        <a:rPr lang="en-US" sz="2800" i="1" baseline="0">
                          <a:solidFill>
                            <a:schemeClr val="dk1"/>
                          </a:solidFill>
                          <a:effectLst/>
                          <a:latin typeface="Cambria Math" panose="02040503050406030204" pitchFamily="18" charset="0"/>
                          <a:ea typeface="+mn-ea"/>
                          <a:cs typeface="+mn-cs"/>
                        </a:rPr>
                      </m:ctrlPr>
                    </m:sSupPr>
                    <m:e>
                      <m:r>
                        <a:rPr lang="en-US" sz="2800" i="1" baseline="0">
                          <a:solidFill>
                            <a:schemeClr val="dk1"/>
                          </a:solidFill>
                          <a:effectLst/>
                          <a:latin typeface="Cambria Math" panose="02040503050406030204" pitchFamily="18" charset="0"/>
                          <a:ea typeface="+mn-ea"/>
                          <a:cs typeface="+mn-cs"/>
                        </a:rPr>
                        <m:t>𝑒</m:t>
                      </m:r>
                    </m:e>
                    <m:sup>
                      <m:r>
                        <a:rPr lang="en-US" sz="2800" i="1" baseline="0">
                          <a:solidFill>
                            <a:schemeClr val="dk1"/>
                          </a:solidFill>
                          <a:effectLst/>
                          <a:latin typeface="Cambria Math" panose="02040503050406030204" pitchFamily="18" charset="0"/>
                          <a:ea typeface="+mn-ea"/>
                          <a:cs typeface="+mn-cs"/>
                        </a:rPr>
                        <m:t>−</m:t>
                      </m:r>
                      <m:r>
                        <a:rPr lang="en-US" sz="2800" b="0" i="1" baseline="0">
                          <a:solidFill>
                            <a:schemeClr val="dk1"/>
                          </a:solidFill>
                          <a:effectLst/>
                          <a:latin typeface="Cambria Math" panose="02040503050406030204" pitchFamily="18" charset="0"/>
                          <a:ea typeface="+mn-ea"/>
                          <a:cs typeface="+mn-cs"/>
                        </a:rPr>
                        <m:t>(2∗1)</m:t>
                      </m:r>
                    </m:sup>
                  </m:sSup>
                </m:oMath>
              </a14:m>
              <a:endParaRPr lang="en-US" sz="2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800">
                <a:effectLst/>
              </a:endParaRPr>
            </a:p>
            <a:p>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P</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4</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 </a:t>
              </a:r>
              <a14:m>
                <m:oMath xmlns:m="http://schemas.openxmlformats.org/officeDocument/2006/math">
                  <m:f>
                    <m:fPr>
                      <m:ctrlPr>
                        <a:rPr lang="en-US" sz="2800" i="1" baseline="0">
                          <a:solidFill>
                            <a:schemeClr val="tx2">
                              <a:lumMod val="50000"/>
                            </a:schemeClr>
                          </a:solidFill>
                          <a:latin typeface="Cambria Math" panose="02040503050406030204" pitchFamily="18" charset="0"/>
                          <a:ea typeface="+mn-ea"/>
                          <a:cs typeface="Times New Roman" panose="02020603050405020304" pitchFamily="18" charset="0"/>
                        </a:rPr>
                      </m:ctrlPr>
                    </m:fPr>
                    <m:num>
                      <m:r>
                        <a:rPr lang="en-US" sz="2800" b="0" i="1" baseline="0">
                          <a:solidFill>
                            <a:schemeClr val="tx2">
                              <a:lumMod val="50000"/>
                            </a:schemeClr>
                          </a:solidFill>
                          <a:latin typeface="Cambria Math" panose="02040503050406030204" pitchFamily="18" charset="0"/>
                          <a:ea typeface="+mn-ea"/>
                          <a:cs typeface="Times New Roman" panose="02020603050405020304" pitchFamily="18" charset="0"/>
                        </a:rPr>
                        <m:t>16</m:t>
                      </m:r>
                    </m:num>
                    <m:den>
                      <m:r>
                        <a:rPr lang="en-US" sz="2800" b="0" i="1" baseline="0">
                          <a:solidFill>
                            <a:schemeClr val="tx2">
                              <a:lumMod val="50000"/>
                            </a:schemeClr>
                          </a:solidFill>
                          <a:latin typeface="Cambria Math" panose="02040503050406030204" pitchFamily="18" charset="0"/>
                          <a:ea typeface="+mn-ea"/>
                          <a:cs typeface="Times New Roman" panose="02020603050405020304" pitchFamily="18" charset="0"/>
                        </a:rPr>
                        <m:t>24</m:t>
                      </m:r>
                    </m:den>
                  </m:f>
                </m:oMath>
              </a14:m>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             </a:t>
              </a:r>
              <a:r>
                <a:rPr lang="en-US" sz="2800" b="1" baseline="0">
                  <a:solidFill>
                    <a:srgbClr val="C00000"/>
                  </a:solidFill>
                  <a:latin typeface="Times New Roman" panose="02020603050405020304" pitchFamily="18" charset="0"/>
                  <a:ea typeface="+mn-ea"/>
                  <a:cs typeface="Times New Roman" panose="02020603050405020304" pitchFamily="18" charset="0"/>
                </a:rPr>
                <a:t>  0.1353 </a:t>
              </a:r>
              <a:r>
                <a:rPr lang="en-US" sz="2800" baseline="0">
                  <a:solidFill>
                    <a:schemeClr val="tx2">
                      <a:lumMod val="50000"/>
                    </a:schemeClr>
                  </a:solidFill>
                  <a:latin typeface="Calibri" panose="020F0502020204030204" pitchFamily="34" charset="0"/>
                  <a:ea typeface="+mn-ea"/>
                  <a:cs typeface="Calibri" panose="020F0502020204030204" pitchFamily="34" charset="0"/>
                </a:rPr>
                <a:t>=</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1" baseline="0">
                  <a:solidFill>
                    <a:srgbClr val="C00000"/>
                  </a:solidFill>
                  <a:latin typeface="Times New Roman" panose="02020603050405020304" pitchFamily="18" charset="0"/>
                  <a:ea typeface="+mn-ea"/>
                  <a:cs typeface="Times New Roman" panose="02020603050405020304" pitchFamily="18" charset="0"/>
                </a:rPr>
                <a:t>0.0902</a:t>
              </a:r>
            </a:p>
            <a:p>
              <a:r>
                <a:rPr lang="en-US" sz="2800" b="1" baseline="0">
                  <a:solidFill>
                    <a:srgbClr val="C00000"/>
                  </a:solidFill>
                  <a:latin typeface="Times New Roman" panose="02020603050405020304" pitchFamily="18" charset="0"/>
                  <a:ea typeface="+mn-ea"/>
                  <a:cs typeface="Times New Roman" panose="02020603050405020304" pitchFamily="18" charset="0"/>
                </a:rPr>
                <a:t>    0.6667  </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p>
          </xdr:txBody>
        </xdr:sp>
      </mc:Choice>
      <mc:Fallback xmlns="">
        <xdr:sp macro="" textlink="">
          <xdr:nvSpPr>
            <xdr:cNvPr id="8" name="TextBox 7">
              <a:extLst>
                <a:ext uri="{FF2B5EF4-FFF2-40B4-BE49-F238E27FC236}">
                  <a16:creationId xmlns:a16="http://schemas.microsoft.com/office/drawing/2014/main" id="{00000000-0008-0000-0A00-000008000000}"/>
                </a:ext>
              </a:extLst>
            </xdr:cNvPr>
            <xdr:cNvSpPr txBox="1"/>
          </xdr:nvSpPr>
          <xdr:spPr>
            <a:xfrm>
              <a:off x="9320894" y="2217963"/>
              <a:ext cx="6381750" cy="57966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Probability of Customer Arrival</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λ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 2 customers per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 = 1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n =  4 customers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The probability that four customers will arrive in any hour is: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mn-lt"/>
                  <a:ea typeface="+mn-ea"/>
                  <a:cs typeface="+mn-cs"/>
                </a:rPr>
                <a:t>P</a:t>
              </a:r>
              <a:r>
                <a:rPr lang="en-US" sz="2000" baseline="0">
                  <a:solidFill>
                    <a:schemeClr val="dk1"/>
                  </a:solidFill>
                  <a:effectLst/>
                  <a:latin typeface="+mn-lt"/>
                  <a:ea typeface="+mn-ea"/>
                  <a:cs typeface="+mn-cs"/>
                </a:rPr>
                <a:t>4</a:t>
              </a:r>
              <a:r>
                <a:rPr lang="en-US" sz="2800" baseline="0">
                  <a:solidFill>
                    <a:schemeClr val="dk1"/>
                  </a:solidFill>
                  <a:effectLst/>
                  <a:latin typeface="+mn-lt"/>
                  <a:ea typeface="+mn-ea"/>
                  <a:cs typeface="+mn-cs"/>
                </a:rPr>
                <a:t> = </a:t>
              </a:r>
              <a:r>
                <a:rPr lang="en-US" sz="2800" i="0" baseline="0">
                  <a:solidFill>
                    <a:schemeClr val="dk1"/>
                  </a:solidFill>
                  <a:effectLst/>
                  <a:latin typeface="Cambria Math" panose="02040503050406030204" pitchFamily="18" charset="0"/>
                  <a:ea typeface="+mn-ea"/>
                  <a:cs typeface="+mn-cs"/>
                </a:rPr>
                <a:t>(</a:t>
              </a:r>
              <a:r>
                <a:rPr lang="en-US" sz="2800" b="0" i="0" baseline="0">
                  <a:solidFill>
                    <a:schemeClr val="dk1"/>
                  </a:solidFill>
                  <a:effectLst/>
                  <a:latin typeface="Cambria Math" panose="02040503050406030204" pitchFamily="18" charset="0"/>
                  <a:ea typeface="+mn-ea"/>
                  <a:cs typeface="+mn-cs"/>
                </a:rPr>
                <a:t>(2∗〖1)〗^4)/4!</a:t>
              </a:r>
              <a:r>
                <a:rPr lang="en-US" sz="2800" baseline="0">
                  <a:solidFill>
                    <a:schemeClr val="dk1"/>
                  </a:solidFill>
                  <a:effectLst/>
                  <a:latin typeface="+mn-lt"/>
                  <a:ea typeface="+mn-ea"/>
                  <a:cs typeface="+mn-cs"/>
                </a:rPr>
                <a:t>  *                 </a:t>
              </a:r>
              <a:r>
                <a:rPr lang="en-US" sz="2800" i="0" baseline="0">
                  <a:solidFill>
                    <a:schemeClr val="dk1"/>
                  </a:solidFill>
                  <a:effectLst/>
                  <a:latin typeface="Cambria Math" panose="02040503050406030204" pitchFamily="18" charset="0"/>
                  <a:ea typeface="+mn-ea"/>
                  <a:cs typeface="+mn-cs"/>
                </a:rPr>
                <a:t>𝑒^(−</a:t>
              </a:r>
              <a:r>
                <a:rPr lang="en-US" sz="2800" b="0" i="0" baseline="0">
                  <a:solidFill>
                    <a:schemeClr val="dk1"/>
                  </a:solidFill>
                  <a:effectLst/>
                  <a:latin typeface="Cambria Math" panose="02040503050406030204" pitchFamily="18" charset="0"/>
                  <a:ea typeface="+mn-ea"/>
                  <a:cs typeface="+mn-cs"/>
                </a:rPr>
                <a:t>(2∗1))</a:t>
              </a:r>
              <a:endParaRPr lang="en-US" sz="2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800">
                <a:effectLst/>
              </a:endParaRPr>
            </a:p>
            <a:p>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P</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4</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 </a:t>
              </a:r>
              <a:r>
                <a:rPr lang="en-US" sz="2800" b="0" i="0" baseline="0">
                  <a:solidFill>
                    <a:schemeClr val="tx2">
                      <a:lumMod val="50000"/>
                    </a:schemeClr>
                  </a:solidFill>
                  <a:latin typeface="Cambria Math" panose="02040503050406030204" pitchFamily="18" charset="0"/>
                  <a:ea typeface="+mn-ea"/>
                  <a:cs typeface="Times New Roman" panose="02020603050405020304" pitchFamily="18" charset="0"/>
                </a:rPr>
                <a:t>16/24</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             </a:t>
              </a:r>
              <a:r>
                <a:rPr lang="en-US" sz="2800" b="1" baseline="0">
                  <a:solidFill>
                    <a:srgbClr val="C00000"/>
                  </a:solidFill>
                  <a:latin typeface="Times New Roman" panose="02020603050405020304" pitchFamily="18" charset="0"/>
                  <a:ea typeface="+mn-ea"/>
                  <a:cs typeface="Times New Roman" panose="02020603050405020304" pitchFamily="18" charset="0"/>
                </a:rPr>
                <a:t>  0.1353 </a:t>
              </a:r>
              <a:r>
                <a:rPr lang="en-US" sz="2800" baseline="0">
                  <a:solidFill>
                    <a:schemeClr val="tx2">
                      <a:lumMod val="50000"/>
                    </a:schemeClr>
                  </a:solidFill>
                  <a:latin typeface="Calibri" panose="020F0502020204030204" pitchFamily="34" charset="0"/>
                  <a:ea typeface="+mn-ea"/>
                  <a:cs typeface="Calibri" panose="020F0502020204030204" pitchFamily="34" charset="0"/>
                </a:rPr>
                <a:t>=</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1" baseline="0">
                  <a:solidFill>
                    <a:srgbClr val="C00000"/>
                  </a:solidFill>
                  <a:latin typeface="Times New Roman" panose="02020603050405020304" pitchFamily="18" charset="0"/>
                  <a:ea typeface="+mn-ea"/>
                  <a:cs typeface="Times New Roman" panose="02020603050405020304" pitchFamily="18" charset="0"/>
                </a:rPr>
                <a:t>0.0902</a:t>
              </a:r>
            </a:p>
            <a:p>
              <a:r>
                <a:rPr lang="en-US" sz="2800" b="1" baseline="0">
                  <a:solidFill>
                    <a:srgbClr val="C00000"/>
                  </a:solidFill>
                  <a:latin typeface="Times New Roman" panose="02020603050405020304" pitchFamily="18" charset="0"/>
                  <a:ea typeface="+mn-ea"/>
                  <a:cs typeface="Times New Roman" panose="02020603050405020304" pitchFamily="18" charset="0"/>
                </a:rPr>
                <a:t>    0.6667  </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p>
          </xdr:txBody>
        </xdr:sp>
      </mc:Fallback>
    </mc:AlternateContent>
    <xdr:clientData/>
  </xdr:twoCellAnchor>
  <xdr:oneCellAnchor>
    <xdr:from>
      <xdr:col>25</xdr:col>
      <xdr:colOff>54428</xdr:colOff>
      <xdr:row>30</xdr:row>
      <xdr:rowOff>1</xdr:rowOff>
    </xdr:from>
    <xdr:ext cx="802822" cy="568968"/>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A00-000009000000}"/>
                </a:ext>
              </a:extLst>
            </xdr:cNvPr>
            <xdr:cNvSpPr txBox="1"/>
          </xdr:nvSpPr>
          <xdr:spPr>
            <a:xfrm>
              <a:off x="15933964" y="6150430"/>
              <a:ext cx="802822" cy="568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sSup>
                    <m:sSupPr>
                      <m:ctrlPr>
                        <a:rPr lang="en-US" sz="2800" i="1">
                          <a:latin typeface="Cambria Math" panose="02040503050406030204" pitchFamily="18" charset="0"/>
                        </a:rPr>
                      </m:ctrlPr>
                    </m:sSupPr>
                    <m:e>
                      <m:r>
                        <a:rPr lang="en-US" sz="2800" i="1">
                          <a:latin typeface="Cambria Math" panose="02040503050406030204" pitchFamily="18" charset="0"/>
                        </a:rPr>
                        <m:t>𝑒</m:t>
                      </m:r>
                    </m:e>
                    <m:sup>
                      <m:r>
                        <a:rPr lang="en-US" sz="2800" i="1">
                          <a:latin typeface="Cambria Math" panose="02040503050406030204" pitchFamily="18" charset="0"/>
                        </a:rPr>
                        <m:t>−</m:t>
                      </m:r>
                      <m:r>
                        <a:rPr lang="en-US" sz="2800" b="0" i="1">
                          <a:latin typeface="Cambria Math" panose="02040503050406030204" pitchFamily="18" charset="0"/>
                        </a:rPr>
                        <m:t>2</m:t>
                      </m:r>
                    </m:sup>
                  </m:sSup>
                </m:oMath>
              </a14:m>
              <a:r>
                <a:rPr lang="en-US" sz="2800">
                  <a:latin typeface="Calibri" panose="020F0502020204030204" pitchFamily="34" charset="0"/>
                  <a:cs typeface="Calibri" panose="020F0502020204030204" pitchFamily="34" charset="0"/>
                </a:rPr>
                <a:t>=</a:t>
              </a:r>
              <a:endParaRPr lang="en-US" sz="2800"/>
            </a:p>
          </xdr:txBody>
        </xdr:sp>
      </mc:Choice>
      <mc:Fallback xmlns="">
        <xdr:sp macro="" textlink="">
          <xdr:nvSpPr>
            <xdr:cNvPr id="9" name="TextBox 8">
              <a:extLst>
                <a:ext uri="{FF2B5EF4-FFF2-40B4-BE49-F238E27FC236}">
                  <a16:creationId xmlns:a16="http://schemas.microsoft.com/office/drawing/2014/main" id="{2E60AB84-AB61-46FA-8224-D15DA65FE286}"/>
                </a:ext>
              </a:extLst>
            </xdr:cNvPr>
            <xdr:cNvSpPr txBox="1"/>
          </xdr:nvSpPr>
          <xdr:spPr>
            <a:xfrm>
              <a:off x="15933964" y="6150430"/>
              <a:ext cx="802822" cy="568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2800" i="0">
                  <a:latin typeface="Cambria Math" panose="02040503050406030204" pitchFamily="18" charset="0"/>
                </a:rPr>
                <a:t>𝑒^(−</a:t>
              </a:r>
              <a:r>
                <a:rPr lang="en-US" sz="2800" b="0" i="0">
                  <a:latin typeface="Cambria Math" panose="02040503050406030204" pitchFamily="18" charset="0"/>
                </a:rPr>
                <a:t>2)</a:t>
              </a:r>
              <a:r>
                <a:rPr lang="en-US" sz="2800">
                  <a:latin typeface="Calibri" panose="020F0502020204030204" pitchFamily="34" charset="0"/>
                  <a:cs typeface="Calibri" panose="020F0502020204030204" pitchFamily="34" charset="0"/>
                </a:rPr>
                <a:t>=</a:t>
              </a:r>
              <a:endParaRPr lang="en-US" sz="2800"/>
            </a:p>
          </xdr:txBody>
        </xdr:sp>
      </mc:Fallback>
    </mc:AlternateContent>
    <xdr:clientData/>
  </xdr:oneCellAnchor>
  <xdr:twoCellAnchor>
    <xdr:from>
      <xdr:col>0</xdr:col>
      <xdr:colOff>476250</xdr:colOff>
      <xdr:row>27</xdr:row>
      <xdr:rowOff>81643</xdr:rowOff>
    </xdr:from>
    <xdr:to>
      <xdr:col>12</xdr:col>
      <xdr:colOff>443593</xdr:colOff>
      <xdr:row>47</xdr:row>
      <xdr:rowOff>54429</xdr:rowOff>
    </xdr:to>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A00-00000C000000}"/>
                </a:ext>
              </a:extLst>
            </xdr:cNvPr>
            <xdr:cNvSpPr txBox="1"/>
          </xdr:nvSpPr>
          <xdr:spPr>
            <a:xfrm>
              <a:off x="476250" y="5551714"/>
              <a:ext cx="8131629" cy="50890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Notes: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service facilities randomly. The variability of customer arrivals often can be described by a Poisson distribution, which specifies the probability than n customers will arrive in T time periods:</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aseline="0">
                  <a:solidFill>
                    <a:schemeClr val="dk1"/>
                  </a:solidFill>
                  <a:effectLst/>
                  <a:latin typeface="+mn-lt"/>
                  <a:ea typeface="+mn-ea"/>
                  <a:cs typeface="+mn-cs"/>
                </a:rPr>
                <a:t>P</a:t>
              </a:r>
              <a:r>
                <a:rPr lang="en-US" sz="1800" baseline="0">
                  <a:solidFill>
                    <a:schemeClr val="dk1"/>
                  </a:solidFill>
                  <a:effectLst/>
                  <a:latin typeface="+mn-lt"/>
                  <a:ea typeface="+mn-ea"/>
                  <a:cs typeface="+mn-cs"/>
                </a:rPr>
                <a:t>n</a:t>
              </a:r>
              <a:r>
                <a:rPr lang="en-US" sz="2400" baseline="0">
                  <a:solidFill>
                    <a:schemeClr val="dk1"/>
                  </a:solidFill>
                  <a:effectLst/>
                  <a:latin typeface="+mn-lt"/>
                  <a:ea typeface="+mn-ea"/>
                  <a:cs typeface="+mn-cs"/>
                </a:rPr>
                <a:t> = </a:t>
              </a:r>
              <a14:m>
                <m:oMath xmlns:m="http://schemas.openxmlformats.org/officeDocument/2006/math">
                  <m:f>
                    <m:fPr>
                      <m:ctrlPr>
                        <a:rPr lang="en-US" sz="2400" i="1" baseline="0">
                          <a:solidFill>
                            <a:schemeClr val="dk1"/>
                          </a:solidFill>
                          <a:effectLst/>
                          <a:latin typeface="Cambria Math" panose="02040503050406030204" pitchFamily="18" charset="0"/>
                          <a:ea typeface="+mn-ea"/>
                          <a:cs typeface="+mn-cs"/>
                        </a:rPr>
                      </m:ctrlPr>
                    </m:fPr>
                    <m:num>
                      <m:r>
                        <a:rPr lang="en-US" sz="2400" b="0" i="1" baseline="0">
                          <a:solidFill>
                            <a:schemeClr val="dk1"/>
                          </a:solidFill>
                          <a:effectLst/>
                          <a:latin typeface="Cambria Math" panose="02040503050406030204" pitchFamily="18" charset="0"/>
                          <a:ea typeface="+mn-ea"/>
                          <a:cs typeface="+mn-cs"/>
                        </a:rPr>
                        <m:t>(</m:t>
                      </m:r>
                      <m:r>
                        <m:rPr>
                          <m:sty m:val="p"/>
                        </m:rPr>
                        <a:rPr lang="el-GR" sz="2400" b="0" i="1" baseline="0">
                          <a:solidFill>
                            <a:schemeClr val="dk1"/>
                          </a:solidFill>
                          <a:effectLst/>
                          <a:latin typeface="Cambria Math" panose="02040503050406030204" pitchFamily="18" charset="0"/>
                          <a:ea typeface="+mn-ea"/>
                          <a:cs typeface="+mn-cs"/>
                        </a:rPr>
                        <m:t>λ</m:t>
                      </m:r>
                      <m:r>
                        <a:rPr lang="en-US" sz="2400" b="0" i="1" baseline="0">
                          <a:solidFill>
                            <a:schemeClr val="dk1"/>
                          </a:solidFill>
                          <a:effectLst/>
                          <a:latin typeface="Cambria Math" panose="02040503050406030204" pitchFamily="18" charset="0"/>
                          <a:ea typeface="+mn-ea"/>
                          <a:cs typeface="+mn-cs"/>
                        </a:rPr>
                        <m:t>∗</m:t>
                      </m:r>
                      <m:sSup>
                        <m:sSupPr>
                          <m:ctrlPr>
                            <a:rPr lang="en-US" sz="2400" b="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𝑇</m:t>
                          </m:r>
                          <m:r>
                            <a:rPr lang="en-US" sz="2400" b="0" i="1" baseline="0">
                              <a:solidFill>
                                <a:schemeClr val="dk1"/>
                              </a:solidFill>
                              <a:effectLst/>
                              <a:latin typeface="Cambria Math" panose="02040503050406030204" pitchFamily="18" charset="0"/>
                              <a:ea typeface="+mn-ea"/>
                              <a:cs typeface="+mn-cs"/>
                            </a:rPr>
                            <m:t>)</m:t>
                          </m:r>
                        </m:e>
                        <m:sup>
                          <m:r>
                            <a:rPr lang="en-US" sz="2400" b="0" i="1" baseline="0">
                              <a:solidFill>
                                <a:schemeClr val="dk1"/>
                              </a:solidFill>
                              <a:effectLst/>
                              <a:latin typeface="Cambria Math" panose="02040503050406030204" pitchFamily="18" charset="0"/>
                              <a:ea typeface="+mn-ea"/>
                              <a:cs typeface="+mn-cs"/>
                            </a:rPr>
                            <m:t>𝑛</m:t>
                          </m:r>
                        </m:sup>
                      </m:sSup>
                    </m:num>
                    <m:den>
                      <m:r>
                        <a:rPr lang="en-US" sz="2400" b="0" i="1" baseline="0">
                          <a:solidFill>
                            <a:schemeClr val="dk1"/>
                          </a:solidFill>
                          <a:effectLst/>
                          <a:latin typeface="Cambria Math" panose="02040503050406030204" pitchFamily="18" charset="0"/>
                          <a:ea typeface="+mn-ea"/>
                          <a:cs typeface="+mn-cs"/>
                        </a:rPr>
                        <m:t>𝑛</m:t>
                      </m:r>
                      <m:r>
                        <a:rPr lang="en-US" sz="2400" b="0" i="1" baseline="0">
                          <a:solidFill>
                            <a:schemeClr val="dk1"/>
                          </a:solidFill>
                          <a:effectLst/>
                          <a:latin typeface="Cambria Math" panose="02040503050406030204" pitchFamily="18" charset="0"/>
                          <a:ea typeface="+mn-ea"/>
                          <a:cs typeface="+mn-cs"/>
                        </a:rPr>
                        <m:t>!</m:t>
                      </m:r>
                    </m:den>
                  </m:f>
                </m:oMath>
              </a14:m>
              <a:r>
                <a:rPr lang="en-US" sz="2400" baseline="0">
                  <a:solidFill>
                    <a:schemeClr val="dk1"/>
                  </a:solidFill>
                  <a:effectLst/>
                  <a:latin typeface="+mn-lt"/>
                  <a:ea typeface="+mn-ea"/>
                  <a:cs typeface="+mn-cs"/>
                </a:rPr>
                <a:t>*</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i="1" baseline="0">
                          <a:solidFill>
                            <a:schemeClr val="dk1"/>
                          </a:solidFill>
                          <a:effectLst/>
                          <a:latin typeface="Cambria Math" panose="02040503050406030204" pitchFamily="18" charset="0"/>
                          <a:ea typeface="+mn-ea"/>
                          <a:cs typeface="+mn-cs"/>
                        </a:rPr>
                        <m:t>𝑒</m:t>
                      </m:r>
                    </m:e>
                    <m:sup>
                      <m:r>
                        <a:rPr lang="en-US" sz="2400" i="1" baseline="0">
                          <a:solidFill>
                            <a:schemeClr val="dk1"/>
                          </a:solidFill>
                          <a:effectLst/>
                          <a:latin typeface="Cambria Math" panose="02040503050406030204" pitchFamily="18" charset="0"/>
                          <a:ea typeface="+mn-ea"/>
                          <a:cs typeface="+mn-cs"/>
                        </a:rPr>
                        <m:t>−</m:t>
                      </m:r>
                      <m:r>
                        <a:rPr lang="en-US" sz="2400" b="0" i="1" baseline="0">
                          <a:solidFill>
                            <a:schemeClr val="dk1"/>
                          </a:solidFill>
                          <a:effectLst/>
                          <a:latin typeface="Cambria Math" panose="02040503050406030204" pitchFamily="18" charset="0"/>
                          <a:ea typeface="+mn-ea"/>
                          <a:cs typeface="+mn-cs"/>
                        </a:rPr>
                        <m:t>(</m:t>
                      </m:r>
                      <m:r>
                        <m:rPr>
                          <m:sty m:val="p"/>
                        </m:rPr>
                        <a:rPr lang="el-GR" sz="2400" b="0" i="1" baseline="0">
                          <a:solidFill>
                            <a:schemeClr val="dk1"/>
                          </a:solidFill>
                          <a:effectLst/>
                          <a:latin typeface="Cambria Math" panose="02040503050406030204" pitchFamily="18" charset="0"/>
                          <a:ea typeface="+mn-ea"/>
                          <a:cs typeface="+mn-cs"/>
                        </a:rPr>
                        <m:t>λ</m:t>
                      </m:r>
                      <m:r>
                        <a:rPr lang="en-US" sz="2400" b="0" i="1" baseline="0">
                          <a:solidFill>
                            <a:schemeClr val="dk1"/>
                          </a:solidFill>
                          <a:effectLst/>
                          <a:latin typeface="Cambria Math" panose="02040503050406030204" pitchFamily="18" charset="0"/>
                          <a:ea typeface="+mn-ea"/>
                          <a:cs typeface="+mn-cs"/>
                        </a:rPr>
                        <m:t>∗</m:t>
                      </m:r>
                      <m:r>
                        <a:rPr lang="en-US" sz="2400" b="0" i="1" baseline="0">
                          <a:solidFill>
                            <a:schemeClr val="dk1"/>
                          </a:solidFill>
                          <a:effectLst/>
                          <a:latin typeface="Cambria Math" panose="02040503050406030204" pitchFamily="18" charset="0"/>
                          <a:ea typeface="+mn-ea"/>
                          <a:cs typeface="+mn-cs"/>
                        </a:rPr>
                        <m:t>𝑇</m:t>
                      </m:r>
                      <m:r>
                        <a:rPr lang="en-US" sz="2400" b="0" i="1" baseline="0">
                          <a:solidFill>
                            <a:schemeClr val="dk1"/>
                          </a:solidFill>
                          <a:effectLst/>
                          <a:latin typeface="Cambria Math" panose="02040503050406030204" pitchFamily="18" charset="0"/>
                          <a:ea typeface="+mn-ea"/>
                          <a:cs typeface="+mn-cs"/>
                        </a:rPr>
                        <m:t>)</m:t>
                      </m:r>
                    </m:sup>
                  </m:sSup>
                </m:oMath>
              </a14:m>
              <a:endParaRPr lang="en-US" sz="2400">
                <a:effectLst/>
              </a:endParaRP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where: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Pn = probability of n arrivals in T time period</a:t>
              </a:r>
            </a:p>
            <a:p>
              <a:r>
                <a:rPr lang="en-US" sz="2000" baseline="0">
                  <a:solidFill>
                    <a:schemeClr val="dk1"/>
                  </a:solidFill>
                  <a:latin typeface="Lucida Bright" panose="02040602050505020304" pitchFamily="18" charset="0"/>
                  <a:ea typeface="+mn-ea"/>
                  <a:cs typeface="+mn-cs"/>
                </a:rPr>
                <a:t>λ = average number of customer arrivals per period</a:t>
              </a:r>
            </a:p>
            <a:p>
              <a:r>
                <a:rPr lang="en-US" sz="2000" baseline="0">
                  <a:solidFill>
                    <a:schemeClr val="dk1"/>
                  </a:solidFill>
                  <a:latin typeface="Lucida Bright" panose="02040602050505020304" pitchFamily="18" charset="0"/>
                  <a:ea typeface="+mn-ea"/>
                  <a:cs typeface="+mn-cs"/>
                </a:rPr>
                <a:t>e = 2.7183 (this value is constant)</a:t>
              </a: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mc:Choice>
      <mc:Fallback xmlns="">
        <xdr:sp macro="" textlink="">
          <xdr:nvSpPr>
            <xdr:cNvPr id="12" name="TextBox 11">
              <a:extLst>
                <a:ext uri="{FF2B5EF4-FFF2-40B4-BE49-F238E27FC236}">
                  <a16:creationId xmlns:a16="http://schemas.microsoft.com/office/drawing/2014/main" id="{00000000-0008-0000-0A00-00000C000000}"/>
                </a:ext>
              </a:extLst>
            </xdr:cNvPr>
            <xdr:cNvSpPr txBox="1"/>
          </xdr:nvSpPr>
          <xdr:spPr>
            <a:xfrm>
              <a:off x="476250" y="5551714"/>
              <a:ext cx="8131629" cy="50890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Notes: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service facilities randomly. The variability of customer arrivals often can be described by a Poisson distribution, which specifies the probability than n customers will arrive in T time periods:</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aseline="0">
                  <a:solidFill>
                    <a:schemeClr val="dk1"/>
                  </a:solidFill>
                  <a:effectLst/>
                  <a:latin typeface="+mn-lt"/>
                  <a:ea typeface="+mn-ea"/>
                  <a:cs typeface="+mn-cs"/>
                </a:rPr>
                <a:t>P</a:t>
              </a:r>
              <a:r>
                <a:rPr lang="en-US" sz="1800" baseline="0">
                  <a:solidFill>
                    <a:schemeClr val="dk1"/>
                  </a:solidFill>
                  <a:effectLst/>
                  <a:latin typeface="+mn-lt"/>
                  <a:ea typeface="+mn-ea"/>
                  <a:cs typeface="+mn-cs"/>
                </a:rPr>
                <a:t>n</a:t>
              </a:r>
              <a:r>
                <a:rPr lang="en-US" sz="2400" baseline="0">
                  <a:solidFill>
                    <a:schemeClr val="dk1"/>
                  </a:solidFill>
                  <a:effectLst/>
                  <a:latin typeface="+mn-lt"/>
                  <a:ea typeface="+mn-ea"/>
                  <a:cs typeface="+mn-cs"/>
                </a:rPr>
                <a:t> = </a:t>
              </a:r>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a:t>
              </a:r>
              <a:r>
                <a:rPr lang="el-GR" sz="2400" b="0" i="0" baseline="0">
                  <a:solidFill>
                    <a:schemeClr val="dk1"/>
                  </a:solidFill>
                  <a:effectLst/>
                  <a:latin typeface="Cambria Math" panose="02040503050406030204" pitchFamily="18" charset="0"/>
                  <a:ea typeface="+mn-ea"/>
                  <a:cs typeface="+mn-cs"/>
                </a:rPr>
                <a:t>λ</a:t>
              </a:r>
              <a:r>
                <a:rPr lang="en-US" sz="2400" b="0" i="0" baseline="0">
                  <a:solidFill>
                    <a:schemeClr val="dk1"/>
                  </a:solidFill>
                  <a:effectLst/>
                  <a:latin typeface="Cambria Math" panose="02040503050406030204" pitchFamily="18" charset="0"/>
                  <a:ea typeface="+mn-ea"/>
                  <a:cs typeface="+mn-cs"/>
                </a:rPr>
                <a:t>∗〖𝑇)〗^𝑛)/𝑛!</a:t>
              </a:r>
              <a:r>
                <a:rPr lang="en-US" sz="2400" baseline="0">
                  <a:solidFill>
                    <a:schemeClr val="dk1"/>
                  </a:solidFill>
                  <a:effectLst/>
                  <a:latin typeface="+mn-lt"/>
                  <a:ea typeface="+mn-ea"/>
                  <a:cs typeface="+mn-cs"/>
                </a:rPr>
                <a:t>*</a:t>
              </a:r>
              <a:r>
                <a:rPr lang="en-US" sz="2400" i="0" baseline="0">
                  <a:solidFill>
                    <a:schemeClr val="dk1"/>
                  </a:solidFill>
                  <a:effectLst/>
                  <a:latin typeface="Cambria Math" panose="02040503050406030204" pitchFamily="18" charset="0"/>
                  <a:ea typeface="+mn-ea"/>
                  <a:cs typeface="+mn-cs"/>
                </a:rPr>
                <a:t>𝑒^(−</a:t>
              </a:r>
              <a:r>
                <a:rPr lang="en-US" sz="2400" b="0" i="0" baseline="0">
                  <a:solidFill>
                    <a:schemeClr val="dk1"/>
                  </a:solidFill>
                  <a:effectLst/>
                  <a:latin typeface="Cambria Math" panose="02040503050406030204" pitchFamily="18" charset="0"/>
                  <a:ea typeface="+mn-ea"/>
                  <a:cs typeface="+mn-cs"/>
                </a:rPr>
                <a:t>(</a:t>
              </a:r>
              <a:r>
                <a:rPr lang="el-GR" sz="2400" b="0" i="0" baseline="0">
                  <a:solidFill>
                    <a:schemeClr val="dk1"/>
                  </a:solidFill>
                  <a:effectLst/>
                  <a:latin typeface="Cambria Math" panose="02040503050406030204" pitchFamily="18" charset="0"/>
                  <a:ea typeface="+mn-ea"/>
                  <a:cs typeface="+mn-cs"/>
                </a:rPr>
                <a:t>λ</a:t>
              </a:r>
              <a:r>
                <a:rPr lang="en-US" sz="2400" b="0" i="0" baseline="0">
                  <a:solidFill>
                    <a:schemeClr val="dk1"/>
                  </a:solidFill>
                  <a:effectLst/>
                  <a:latin typeface="Cambria Math" panose="02040503050406030204" pitchFamily="18" charset="0"/>
                  <a:ea typeface="+mn-ea"/>
                  <a:cs typeface="+mn-cs"/>
                </a:rPr>
                <a:t>∗𝑇))</a:t>
              </a:r>
              <a:endParaRPr lang="en-US" sz="2400">
                <a:effectLst/>
              </a:endParaRP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where: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Pn = probability of n arrivals in T time period</a:t>
              </a:r>
            </a:p>
            <a:p>
              <a:r>
                <a:rPr lang="en-US" sz="2000" baseline="0">
                  <a:solidFill>
                    <a:schemeClr val="dk1"/>
                  </a:solidFill>
                  <a:latin typeface="Lucida Bright" panose="02040602050505020304" pitchFamily="18" charset="0"/>
                  <a:ea typeface="+mn-ea"/>
                  <a:cs typeface="+mn-cs"/>
                </a:rPr>
                <a:t>λ = average number of customer arrivals per period</a:t>
              </a:r>
            </a:p>
            <a:p>
              <a:r>
                <a:rPr lang="en-US" sz="2000" baseline="0">
                  <a:solidFill>
                    <a:schemeClr val="dk1"/>
                  </a:solidFill>
                  <a:latin typeface="Lucida Bright" panose="02040602050505020304" pitchFamily="18" charset="0"/>
                  <a:ea typeface="+mn-ea"/>
                  <a:cs typeface="+mn-cs"/>
                </a:rPr>
                <a:t>e = 2.7183 (this value is constant)</a:t>
              </a: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mc:Fallback>
    </mc:AlternateContent>
    <xdr:clientData/>
  </xdr:twoCellAnchor>
  <xdr:twoCellAnchor>
    <xdr:from>
      <xdr:col>13</xdr:col>
      <xdr:colOff>598715</xdr:colOff>
      <xdr:row>40</xdr:row>
      <xdr:rowOff>57150</xdr:rowOff>
    </xdr:from>
    <xdr:to>
      <xdr:col>24</xdr:col>
      <xdr:colOff>503466</xdr:colOff>
      <xdr:row>51</xdr:row>
      <xdr:rowOff>163285</xdr:rowOff>
    </xdr:to>
    <xdr:sp macro="" textlink="">
      <xdr:nvSpPr>
        <xdr:cNvPr id="15" name="TextBox 14">
          <a:extLst>
            <a:ext uri="{FF2B5EF4-FFF2-40B4-BE49-F238E27FC236}">
              <a16:creationId xmlns:a16="http://schemas.microsoft.com/office/drawing/2014/main" id="{00000000-0008-0000-0A00-00000F000000}"/>
            </a:ext>
          </a:extLst>
        </xdr:cNvPr>
        <xdr:cNvSpPr txBox="1"/>
      </xdr:nvSpPr>
      <xdr:spPr>
        <a:xfrm>
          <a:off x="9375322" y="8262257"/>
          <a:ext cx="6395358" cy="3848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2000" b="1" baseline="0">
              <a:solidFill>
                <a:srgbClr val="C00000"/>
              </a:solidFill>
              <a:effectLst/>
              <a:latin typeface="Lucida Bright" panose="02040602050505020304" pitchFamily="18" charset="0"/>
              <a:ea typeface="+mn-ea"/>
              <a:cs typeface="+mn-cs"/>
            </a:rPr>
            <a:t>Decision Point</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C0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tx1"/>
              </a:solidFill>
              <a:effectLst/>
              <a:latin typeface="Lucida Bright" panose="02040602050505020304" pitchFamily="18" charset="0"/>
              <a:ea typeface="+mn-ea"/>
              <a:cs typeface="+mn-cs"/>
            </a:rPr>
            <a:t>The manager of the customer service desk can use this information to determine the space requirements for the desk and waiting area. </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tx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tx1"/>
              </a:solidFill>
              <a:effectLst/>
              <a:latin typeface="Lucida Bright" panose="02040602050505020304" pitchFamily="18" charset="0"/>
              <a:ea typeface="+mn-ea"/>
              <a:cs typeface="+mn-cs"/>
            </a:rPr>
            <a:t>There is a relatively small probability that four customers will arrive in any hour. Consequently, seating capacity for two or three customers should be more than adequate unless the time to service each customer is lengthy.</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C0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rgbClr val="C00000"/>
            </a:solidFill>
            <a:effectLst/>
            <a:latin typeface="Lucida Bright" panose="02040602050505020304" pitchFamily="18" charset="0"/>
          </a:endParaRPr>
        </a:p>
      </xdr:txBody>
    </xdr:sp>
    <xdr:clientData/>
  </xdr:twoCellAnchor>
  <xdr:twoCellAnchor>
    <xdr:from>
      <xdr:col>20</xdr:col>
      <xdr:colOff>158750</xdr:colOff>
      <xdr:row>27</xdr:row>
      <xdr:rowOff>206375</xdr:rowOff>
    </xdr:from>
    <xdr:to>
      <xdr:col>20</xdr:col>
      <xdr:colOff>158750</xdr:colOff>
      <xdr:row>31</xdr:row>
      <xdr:rowOff>47625</xdr:rowOff>
    </xdr:to>
    <xdr:cxnSp macro="">
      <xdr:nvCxnSpPr>
        <xdr:cNvPr id="10" name="Straight Arrow Connector 9">
          <a:extLst>
            <a:ext uri="{FF2B5EF4-FFF2-40B4-BE49-F238E27FC236}">
              <a16:creationId xmlns:a16="http://schemas.microsoft.com/office/drawing/2014/main" id="{00000000-0008-0000-0A00-00000A000000}"/>
            </a:ext>
          </a:extLst>
        </xdr:cNvPr>
        <xdr:cNvCxnSpPr/>
      </xdr:nvCxnSpPr>
      <xdr:spPr>
        <a:xfrm>
          <a:off x="13017500" y="5683250"/>
          <a:ext cx="0" cy="7143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419100</xdr:colOff>
      <xdr:row>1</xdr:row>
      <xdr:rowOff>171450</xdr:rowOff>
    </xdr:from>
    <xdr:to>
      <xdr:col>2</xdr:col>
      <xdr:colOff>466725</xdr:colOff>
      <xdr:row>6</xdr:row>
      <xdr:rowOff>127000</xdr:rowOff>
    </xdr:to>
    <xdr:sp macro="" textlink="">
      <xdr:nvSpPr>
        <xdr:cNvPr id="2" name="Left Arrow 3">
          <a:hlinkClick xmlns:r="http://schemas.openxmlformats.org/officeDocument/2006/relationships" r:id="rId1"/>
          <a:extLst>
            <a:ext uri="{FF2B5EF4-FFF2-40B4-BE49-F238E27FC236}">
              <a16:creationId xmlns:a16="http://schemas.microsoft.com/office/drawing/2014/main" id="{686C88AB-904D-476A-98DC-82A4931324BA}"/>
            </a:ext>
          </a:extLst>
        </xdr:cNvPr>
        <xdr:cNvSpPr/>
      </xdr:nvSpPr>
      <xdr:spPr>
        <a:xfrm>
          <a:off x="419100" y="361950"/>
          <a:ext cx="1275292" cy="90805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11</xdr:col>
      <xdr:colOff>1058</xdr:colOff>
      <xdr:row>1</xdr:row>
      <xdr:rowOff>35982</xdr:rowOff>
    </xdr:from>
    <xdr:to>
      <xdr:col>19</xdr:col>
      <xdr:colOff>603250</xdr:colOff>
      <xdr:row>5</xdr:row>
      <xdr:rowOff>76804</xdr:rowOff>
    </xdr:to>
    <xdr:sp macro="" textlink="">
      <xdr:nvSpPr>
        <xdr:cNvPr id="3" name="Rounded Rectangle 1">
          <a:extLst>
            <a:ext uri="{FF2B5EF4-FFF2-40B4-BE49-F238E27FC236}">
              <a16:creationId xmlns:a16="http://schemas.microsoft.com/office/drawing/2014/main" id="{9FE04120-C672-468B-A019-0A223D9AA80C}"/>
            </a:ext>
          </a:extLst>
        </xdr:cNvPr>
        <xdr:cNvSpPr/>
      </xdr:nvSpPr>
      <xdr:spPr>
        <a:xfrm>
          <a:off x="6753225" y="226482"/>
          <a:ext cx="5512858"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Framework</a:t>
          </a:r>
        </a:p>
      </xdr:txBody>
    </xdr:sp>
    <xdr:clientData/>
  </xdr:twoCellAnchor>
  <xdr:twoCellAnchor>
    <xdr:from>
      <xdr:col>7</xdr:col>
      <xdr:colOff>444501</xdr:colOff>
      <xdr:row>14</xdr:row>
      <xdr:rowOff>169332</xdr:rowOff>
    </xdr:from>
    <xdr:to>
      <xdr:col>23</xdr:col>
      <xdr:colOff>296333</xdr:colOff>
      <xdr:row>31</xdr:row>
      <xdr:rowOff>95249</xdr:rowOff>
    </xdr:to>
    <xdr:sp macro="" textlink="">
      <xdr:nvSpPr>
        <xdr:cNvPr id="4" name="Rectangle 3">
          <a:extLst>
            <a:ext uri="{FF2B5EF4-FFF2-40B4-BE49-F238E27FC236}">
              <a16:creationId xmlns:a16="http://schemas.microsoft.com/office/drawing/2014/main" id="{DBFE372F-A8ED-58FC-EA9D-B932EACE656D}"/>
            </a:ext>
          </a:extLst>
        </xdr:cNvPr>
        <xdr:cNvSpPr/>
      </xdr:nvSpPr>
      <xdr:spPr>
        <a:xfrm>
          <a:off x="4741334" y="1883832"/>
          <a:ext cx="9673166" cy="316441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137584</xdr:colOff>
      <xdr:row>21</xdr:row>
      <xdr:rowOff>42333</xdr:rowOff>
    </xdr:from>
    <xdr:to>
      <xdr:col>7</xdr:col>
      <xdr:colOff>306917</xdr:colOff>
      <xdr:row>26</xdr:row>
      <xdr:rowOff>4233</xdr:rowOff>
    </xdr:to>
    <xdr:sp macro="" textlink="">
      <xdr:nvSpPr>
        <xdr:cNvPr id="5" name="Callout: Right Arrow 4">
          <a:extLst>
            <a:ext uri="{FF2B5EF4-FFF2-40B4-BE49-F238E27FC236}">
              <a16:creationId xmlns:a16="http://schemas.microsoft.com/office/drawing/2014/main" id="{36BB715C-BC9B-8919-1ADF-3C94F0C0C7F3}"/>
            </a:ext>
          </a:extLst>
        </xdr:cNvPr>
        <xdr:cNvSpPr/>
      </xdr:nvSpPr>
      <xdr:spPr>
        <a:xfrm>
          <a:off x="1979084" y="3090333"/>
          <a:ext cx="2624666" cy="914400"/>
        </a:xfrm>
        <a:prstGeom prst="rightArrowCallou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solidFill>
                <a:schemeClr val="tx1"/>
              </a:solidFill>
            </a:rPr>
            <a:t>Poisson Rate of Arrivals</a:t>
          </a:r>
        </a:p>
      </xdr:txBody>
    </xdr:sp>
    <xdr:clientData/>
  </xdr:twoCellAnchor>
  <xdr:twoCellAnchor>
    <xdr:from>
      <xdr:col>24</xdr:col>
      <xdr:colOff>349250</xdr:colOff>
      <xdr:row>20</xdr:row>
      <xdr:rowOff>52917</xdr:rowOff>
    </xdr:from>
    <xdr:to>
      <xdr:col>28</xdr:col>
      <xdr:colOff>518583</xdr:colOff>
      <xdr:row>25</xdr:row>
      <xdr:rowOff>14817</xdr:rowOff>
    </xdr:to>
    <xdr:sp macro="" textlink="">
      <xdr:nvSpPr>
        <xdr:cNvPr id="6" name="Callout: Right Arrow 5">
          <a:extLst>
            <a:ext uri="{FF2B5EF4-FFF2-40B4-BE49-F238E27FC236}">
              <a16:creationId xmlns:a16="http://schemas.microsoft.com/office/drawing/2014/main" id="{79D2093E-1AFD-46DC-BDA9-44F439FEB9AD}"/>
            </a:ext>
          </a:extLst>
        </xdr:cNvPr>
        <xdr:cNvSpPr/>
      </xdr:nvSpPr>
      <xdr:spPr>
        <a:xfrm>
          <a:off x="15081250" y="2910417"/>
          <a:ext cx="2624666" cy="914400"/>
        </a:xfrm>
        <a:prstGeom prst="rightArrowCallou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Rate</a:t>
          </a:r>
          <a:r>
            <a:rPr lang="en-US" sz="2000" baseline="0"/>
            <a:t> of Exit</a:t>
          </a:r>
          <a:endParaRPr lang="en-US" sz="2000"/>
        </a:p>
      </xdr:txBody>
    </xdr:sp>
    <xdr:clientData/>
  </xdr:twoCellAnchor>
  <xdr:twoCellAnchor>
    <xdr:from>
      <xdr:col>24</xdr:col>
      <xdr:colOff>10583</xdr:colOff>
      <xdr:row>4</xdr:row>
      <xdr:rowOff>21167</xdr:rowOff>
    </xdr:from>
    <xdr:to>
      <xdr:col>24</xdr:col>
      <xdr:colOff>137583</xdr:colOff>
      <xdr:row>38</xdr:row>
      <xdr:rowOff>42333</xdr:rowOff>
    </xdr:to>
    <xdr:cxnSp macro="">
      <xdr:nvCxnSpPr>
        <xdr:cNvPr id="8" name="Straight Connector 7">
          <a:extLst>
            <a:ext uri="{FF2B5EF4-FFF2-40B4-BE49-F238E27FC236}">
              <a16:creationId xmlns:a16="http://schemas.microsoft.com/office/drawing/2014/main" id="{FFFEEA37-610C-7B68-7454-0C1A239CDD55}"/>
            </a:ext>
          </a:extLst>
        </xdr:cNvPr>
        <xdr:cNvCxnSpPr/>
      </xdr:nvCxnSpPr>
      <xdr:spPr>
        <a:xfrm>
          <a:off x="14742583" y="783167"/>
          <a:ext cx="127000" cy="6498166"/>
        </a:xfrm>
        <a:prstGeom prst="line">
          <a:avLst/>
        </a:prstGeom>
        <a:ln w="127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285751</xdr:colOff>
      <xdr:row>14</xdr:row>
      <xdr:rowOff>52916</xdr:rowOff>
    </xdr:from>
    <xdr:to>
      <xdr:col>27</xdr:col>
      <xdr:colOff>402167</xdr:colOff>
      <xdr:row>18</xdr:row>
      <xdr:rowOff>137583</xdr:rowOff>
    </xdr:to>
    <xdr:sp macro="" textlink="">
      <xdr:nvSpPr>
        <xdr:cNvPr id="10" name="TextBox 9">
          <a:extLst>
            <a:ext uri="{FF2B5EF4-FFF2-40B4-BE49-F238E27FC236}">
              <a16:creationId xmlns:a16="http://schemas.microsoft.com/office/drawing/2014/main" id="{6C06C719-C75F-AF77-2349-65D2D61CEC7A}"/>
            </a:ext>
          </a:extLst>
        </xdr:cNvPr>
        <xdr:cNvSpPr txBox="1"/>
      </xdr:nvSpPr>
      <xdr:spPr>
        <a:xfrm>
          <a:off x="15017751" y="1767416"/>
          <a:ext cx="1957916" cy="846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This step</a:t>
          </a:r>
          <a:r>
            <a:rPr lang="en-US" sz="1600" baseline="0"/>
            <a:t> is not a part of the Waiting Lines analyses.</a:t>
          </a:r>
          <a:endParaRPr lang="en-US" sz="1600"/>
        </a:p>
      </xdr:txBody>
    </xdr:sp>
    <xdr:clientData/>
  </xdr:twoCellAnchor>
  <xdr:twoCellAnchor>
    <xdr:from>
      <xdr:col>8</xdr:col>
      <xdr:colOff>317498</xdr:colOff>
      <xdr:row>18</xdr:row>
      <xdr:rowOff>95249</xdr:rowOff>
    </xdr:from>
    <xdr:to>
      <xdr:col>15</xdr:col>
      <xdr:colOff>190500</xdr:colOff>
      <xdr:row>27</xdr:row>
      <xdr:rowOff>10583</xdr:rowOff>
    </xdr:to>
    <xdr:sp macro="" textlink="">
      <xdr:nvSpPr>
        <xdr:cNvPr id="11" name="Rectangle 10">
          <a:extLst>
            <a:ext uri="{FF2B5EF4-FFF2-40B4-BE49-F238E27FC236}">
              <a16:creationId xmlns:a16="http://schemas.microsoft.com/office/drawing/2014/main" id="{AFAF2076-6ED1-1392-3E23-CFCDB4D0E317}"/>
            </a:ext>
          </a:extLst>
        </xdr:cNvPr>
        <xdr:cNvSpPr/>
      </xdr:nvSpPr>
      <xdr:spPr>
        <a:xfrm>
          <a:off x="5228165" y="2571749"/>
          <a:ext cx="4169835" cy="1629834"/>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3200">
              <a:solidFill>
                <a:schemeClr val="tx1"/>
              </a:solidFill>
            </a:rPr>
            <a:t>The Queue Discipline</a:t>
          </a:r>
        </a:p>
      </xdr:txBody>
    </xdr:sp>
    <xdr:clientData/>
  </xdr:twoCellAnchor>
  <xdr:twoCellAnchor>
    <xdr:from>
      <xdr:col>16</xdr:col>
      <xdr:colOff>10585</xdr:colOff>
      <xdr:row>18</xdr:row>
      <xdr:rowOff>116416</xdr:rowOff>
    </xdr:from>
    <xdr:to>
      <xdr:col>22</xdr:col>
      <xdr:colOff>497420</xdr:colOff>
      <xdr:row>27</xdr:row>
      <xdr:rowOff>31750</xdr:rowOff>
    </xdr:to>
    <xdr:sp macro="" textlink="">
      <xdr:nvSpPr>
        <xdr:cNvPr id="14" name="Rectangle 13">
          <a:extLst>
            <a:ext uri="{FF2B5EF4-FFF2-40B4-BE49-F238E27FC236}">
              <a16:creationId xmlns:a16="http://schemas.microsoft.com/office/drawing/2014/main" id="{969ED492-0746-40E4-A841-B2A21D89BBEB}"/>
            </a:ext>
          </a:extLst>
        </xdr:cNvPr>
        <xdr:cNvSpPr/>
      </xdr:nvSpPr>
      <xdr:spPr>
        <a:xfrm>
          <a:off x="9831918" y="2592916"/>
          <a:ext cx="4169835" cy="1629834"/>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3200">
              <a:solidFill>
                <a:schemeClr val="tx1"/>
              </a:solidFill>
            </a:rPr>
            <a:t>The</a:t>
          </a:r>
          <a:r>
            <a:rPr lang="en-US" sz="3200" baseline="0">
              <a:solidFill>
                <a:schemeClr val="tx1"/>
              </a:solidFill>
            </a:rPr>
            <a:t> Channel</a:t>
          </a:r>
          <a:r>
            <a:rPr lang="en-US" sz="3200">
              <a:solidFill>
                <a:schemeClr val="tx1"/>
              </a:solidFill>
            </a:rPr>
            <a:t> Discipline</a:t>
          </a:r>
        </a:p>
      </xdr:txBody>
    </xdr:sp>
    <xdr:clientData/>
  </xdr:twoCellAnchor>
  <xdr:twoCellAnchor>
    <xdr:from>
      <xdr:col>8</xdr:col>
      <xdr:colOff>243415</xdr:colOff>
      <xdr:row>6</xdr:row>
      <xdr:rowOff>95250</xdr:rowOff>
    </xdr:from>
    <xdr:to>
      <xdr:col>22</xdr:col>
      <xdr:colOff>444500</xdr:colOff>
      <xdr:row>9</xdr:row>
      <xdr:rowOff>179917</xdr:rowOff>
    </xdr:to>
    <xdr:sp macro="" textlink="">
      <xdr:nvSpPr>
        <xdr:cNvPr id="15" name="TextBox 14">
          <a:extLst>
            <a:ext uri="{FF2B5EF4-FFF2-40B4-BE49-F238E27FC236}">
              <a16:creationId xmlns:a16="http://schemas.microsoft.com/office/drawing/2014/main" id="{C9C28C50-9243-47F8-92BE-C9F52CBE3453}"/>
            </a:ext>
          </a:extLst>
        </xdr:cNvPr>
        <xdr:cNvSpPr txBox="1"/>
      </xdr:nvSpPr>
      <xdr:spPr>
        <a:xfrm>
          <a:off x="5154082" y="1238250"/>
          <a:ext cx="8794751" cy="656167"/>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This</a:t>
          </a:r>
          <a:r>
            <a:rPr lang="en-US" sz="2800" baseline="0"/>
            <a:t> is the System</a:t>
          </a:r>
          <a:endParaRPr lang="en-US" sz="2800"/>
        </a:p>
      </xdr:txBody>
    </xdr:sp>
    <xdr:clientData/>
  </xdr:twoCellAnchor>
  <xdr:twoCellAnchor>
    <xdr:from>
      <xdr:col>7</xdr:col>
      <xdr:colOff>337523</xdr:colOff>
      <xdr:row>9</xdr:row>
      <xdr:rowOff>42336</xdr:rowOff>
    </xdr:from>
    <xdr:to>
      <xdr:col>23</xdr:col>
      <xdr:colOff>381002</xdr:colOff>
      <xdr:row>14</xdr:row>
      <xdr:rowOff>74088</xdr:rowOff>
    </xdr:to>
    <xdr:sp macro="" textlink="">
      <xdr:nvSpPr>
        <xdr:cNvPr id="17" name="Left Brace 16">
          <a:extLst>
            <a:ext uri="{FF2B5EF4-FFF2-40B4-BE49-F238E27FC236}">
              <a16:creationId xmlns:a16="http://schemas.microsoft.com/office/drawing/2014/main" id="{2CFE32CC-6E3E-D6E0-FF1E-A6408F912CD3}"/>
            </a:ext>
          </a:extLst>
        </xdr:cNvPr>
        <xdr:cNvSpPr/>
      </xdr:nvSpPr>
      <xdr:spPr>
        <a:xfrm rot="16200000">
          <a:off x="9074637" y="-2683445"/>
          <a:ext cx="984252" cy="9864813"/>
        </a:xfrm>
        <a:prstGeom prst="leftBrac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571500</xdr:colOff>
      <xdr:row>14</xdr:row>
      <xdr:rowOff>21166</xdr:rowOff>
    </xdr:from>
    <xdr:to>
      <xdr:col>6</xdr:col>
      <xdr:colOff>74083</xdr:colOff>
      <xdr:row>18</xdr:row>
      <xdr:rowOff>105833</xdr:rowOff>
    </xdr:to>
    <xdr:sp macro="" textlink="">
      <xdr:nvSpPr>
        <xdr:cNvPr id="18" name="TextBox 17">
          <a:extLst>
            <a:ext uri="{FF2B5EF4-FFF2-40B4-BE49-F238E27FC236}">
              <a16:creationId xmlns:a16="http://schemas.microsoft.com/office/drawing/2014/main" id="{192710BC-6727-47B8-B3C5-B89E41447759}"/>
            </a:ext>
          </a:extLst>
        </xdr:cNvPr>
        <xdr:cNvSpPr txBox="1"/>
      </xdr:nvSpPr>
      <xdr:spPr>
        <a:xfrm>
          <a:off x="1799167" y="2688166"/>
          <a:ext cx="1957916" cy="846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This step</a:t>
          </a:r>
          <a:r>
            <a:rPr lang="en-US" sz="1600" baseline="0"/>
            <a:t> is a part of the analyses</a:t>
          </a:r>
          <a:endParaRPr lang="en-US" sz="16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394607</xdr:colOff>
      <xdr:row>11</xdr:row>
      <xdr:rowOff>176894</xdr:rowOff>
    </xdr:from>
    <xdr:to>
      <xdr:col>12</xdr:col>
      <xdr:colOff>381000</xdr:colOff>
      <xdr:row>20</xdr:row>
      <xdr:rowOff>176892</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394607" y="2272394"/>
          <a:ext cx="8150679" cy="2911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The management of the large department store must determine whether more training is needed for the customer service clerk. The clerk at the customer service desk serve an average of three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What is the probability that a customer will require less than 10 minutes of service?</a:t>
          </a:r>
        </a:p>
      </xdr:txBody>
    </xdr:sp>
    <xdr:clientData/>
  </xdr:twoCellAnchor>
  <xdr:twoCellAnchor>
    <xdr:from>
      <xdr:col>1</xdr:col>
      <xdr:colOff>176894</xdr:colOff>
      <xdr:row>3</xdr:row>
      <xdr:rowOff>68036</xdr:rowOff>
    </xdr:from>
    <xdr:to>
      <xdr:col>3</xdr:col>
      <xdr:colOff>244929</xdr:colOff>
      <xdr:row>8</xdr:row>
      <xdr:rowOff>136072</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789215" y="639536"/>
          <a:ext cx="1292678"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13</xdr:col>
      <xdr:colOff>19052</xdr:colOff>
      <xdr:row>10</xdr:row>
      <xdr:rowOff>174172</xdr:rowOff>
    </xdr:from>
    <xdr:to>
      <xdr:col>13</xdr:col>
      <xdr:colOff>19052</xdr:colOff>
      <xdr:row>41</xdr:row>
      <xdr:rowOff>13607</xdr:rowOff>
    </xdr:to>
    <xdr:cxnSp macro="">
      <xdr:nvCxnSpPr>
        <xdr:cNvPr id="4" name="Straight Connector 3">
          <a:extLst>
            <a:ext uri="{FF2B5EF4-FFF2-40B4-BE49-F238E27FC236}">
              <a16:creationId xmlns:a16="http://schemas.microsoft.com/office/drawing/2014/main" id="{00000000-0008-0000-0B00-000004000000}"/>
            </a:ext>
          </a:extLst>
        </xdr:cNvPr>
        <xdr:cNvCxnSpPr/>
      </xdr:nvCxnSpPr>
      <xdr:spPr>
        <a:xfrm>
          <a:off x="8795659" y="2079172"/>
          <a:ext cx="0" cy="917393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190500</xdr:colOff>
      <xdr:row>3</xdr:row>
      <xdr:rowOff>176893</xdr:rowOff>
    </xdr:from>
    <xdr:to>
      <xdr:col>13</xdr:col>
      <xdr:colOff>462644</xdr:colOff>
      <xdr:row>8</xdr:row>
      <xdr:rowOff>27215</xdr:rowOff>
    </xdr:to>
    <xdr:sp macro="" textlink="">
      <xdr:nvSpPr>
        <xdr:cNvPr id="5" name="Rounded Rectangle 1">
          <a:extLst>
            <a:ext uri="{FF2B5EF4-FFF2-40B4-BE49-F238E27FC236}">
              <a16:creationId xmlns:a16="http://schemas.microsoft.com/office/drawing/2014/main" id="{00000000-0008-0000-0B00-000005000000}"/>
            </a:ext>
          </a:extLst>
        </xdr:cNvPr>
        <xdr:cNvSpPr/>
      </xdr:nvSpPr>
      <xdr:spPr>
        <a:xfrm>
          <a:off x="2639786" y="748393"/>
          <a:ext cx="6599465"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Check </a:t>
          </a:r>
          <a:r>
            <a:rPr lang="en-US" sz="3200" b="0">
              <a:solidFill>
                <a:schemeClr val="tx1"/>
              </a:solidFill>
              <a:latin typeface="Lucida Bright" panose="02040602050505020304" pitchFamily="18" charset="0"/>
            </a:rPr>
            <a:t>Waiting</a:t>
          </a:r>
          <a:r>
            <a:rPr lang="en-US" sz="3200" b="0">
              <a:solidFill>
                <a:schemeClr val="accent4">
                  <a:lumMod val="50000"/>
                </a:schemeClr>
              </a:solidFill>
              <a:latin typeface="Lucida Bright" panose="02040602050505020304" pitchFamily="18" charset="0"/>
            </a:rPr>
            <a:t> Lines 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27214</xdr:colOff>
      <xdr:row>3</xdr:row>
      <xdr:rowOff>163286</xdr:rowOff>
    </xdr:from>
    <xdr:to>
      <xdr:col>21</xdr:col>
      <xdr:colOff>530678</xdr:colOff>
      <xdr:row>8</xdr:row>
      <xdr:rowOff>125186</xdr:rowOff>
    </xdr:to>
    <xdr:sp macro="" textlink="">
      <xdr:nvSpPr>
        <xdr:cNvPr id="6" name="Rectangle: Rounded Corners 5">
          <a:extLst>
            <a:ext uri="{FF2B5EF4-FFF2-40B4-BE49-F238E27FC236}">
              <a16:creationId xmlns:a16="http://schemas.microsoft.com/office/drawing/2014/main" id="{00000000-0008-0000-0B00-000006000000}"/>
            </a:ext>
          </a:extLst>
        </xdr:cNvPr>
        <xdr:cNvSpPr/>
      </xdr:nvSpPr>
      <xdr:spPr>
        <a:xfrm>
          <a:off x="10654393" y="734786"/>
          <a:ext cx="3374571" cy="914400"/>
        </a:xfrm>
        <a:prstGeom prst="roundRect">
          <a:avLst/>
        </a:prstGeom>
        <a:solidFill>
          <a:srgbClr val="C0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Solution</a:t>
          </a:r>
        </a:p>
      </xdr:txBody>
    </xdr:sp>
    <xdr:clientData/>
  </xdr:twoCellAnchor>
  <xdr:twoCellAnchor>
    <xdr:from>
      <xdr:col>0</xdr:col>
      <xdr:colOff>413657</xdr:colOff>
      <xdr:row>21</xdr:row>
      <xdr:rowOff>138796</xdr:rowOff>
    </xdr:from>
    <xdr:to>
      <xdr:col>12</xdr:col>
      <xdr:colOff>381000</xdr:colOff>
      <xdr:row>43</xdr:row>
      <xdr:rowOff>54429</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413657" y="5486403"/>
              <a:ext cx="8131629" cy="648788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Calculating the Service Time Probability</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exponential distribution describes the probability that the service time of the customer at a particular facility will be no more than T time periods. The probability can be calculated by using the formula:</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14:m>
                <m:oMath xmlns:m="http://schemas.openxmlformats.org/officeDocument/2006/math">
                  <m:sSup>
                    <m:sSupPr>
                      <m:ctrlPr>
                        <a:rPr lang="en-US" sz="2000" i="1" baseline="0">
                          <a:solidFill>
                            <a:schemeClr val="tx2">
                              <a:lumMod val="50000"/>
                            </a:schemeClr>
                          </a:solidFill>
                          <a:latin typeface="Cambria Math" panose="02040503050406030204" pitchFamily="18" charset="0"/>
                          <a:ea typeface="+mn-ea"/>
                          <a:cs typeface="+mn-cs"/>
                        </a:rPr>
                      </m:ctrlPr>
                    </m:sSupPr>
                    <m:e>
                      <m:r>
                        <a:rPr lang="en-US" sz="2000" i="1" baseline="0">
                          <a:solidFill>
                            <a:schemeClr val="tx2">
                              <a:lumMod val="50000"/>
                            </a:schemeClr>
                          </a:solidFill>
                          <a:latin typeface="Cambria Math" panose="02040503050406030204" pitchFamily="18" charset="0"/>
                          <a:ea typeface="+mn-ea"/>
                          <a:cs typeface="+mn-cs"/>
                        </a:rPr>
                        <m:t>𝑒</m:t>
                      </m:r>
                    </m:e>
                    <m:sup>
                      <m:r>
                        <a:rPr lang="en-US" sz="2000" i="1" baseline="0">
                          <a:solidFill>
                            <a:schemeClr val="tx2">
                              <a:lumMod val="50000"/>
                            </a:schemeClr>
                          </a:solidFill>
                          <a:latin typeface="Cambria Math" panose="02040503050406030204" pitchFamily="18" charset="0"/>
                          <a:ea typeface="+mn-ea"/>
                          <a:cs typeface="+mn-cs"/>
                        </a:rPr>
                        <m:t>−</m:t>
                      </m:r>
                      <m:r>
                        <m:rPr>
                          <m:sty m:val="p"/>
                        </m:rPr>
                        <a:rPr lang="el-GR" sz="2000" i="1" baseline="0">
                          <a:solidFill>
                            <a:schemeClr val="tx2">
                              <a:lumMod val="50000"/>
                            </a:schemeClr>
                          </a:solidFill>
                          <a:latin typeface="Cambria Math" panose="02040503050406030204" pitchFamily="18" charset="0"/>
                          <a:ea typeface="+mn-ea"/>
                          <a:cs typeface="+mn-cs"/>
                        </a:rPr>
                        <m:t>μ</m:t>
                      </m:r>
                      <m:r>
                        <a:rPr lang="en-US" sz="2000" b="0" i="1" baseline="0">
                          <a:solidFill>
                            <a:schemeClr val="tx2">
                              <a:lumMod val="50000"/>
                            </a:schemeClr>
                          </a:solidFill>
                          <a:latin typeface="Cambria Math" panose="02040503050406030204" pitchFamily="18" charset="0"/>
                          <a:ea typeface="+mn-ea"/>
                          <a:cs typeface="+mn-cs"/>
                        </a:rPr>
                        <m:t>𝑇</m:t>
                      </m:r>
                    </m:sup>
                  </m:sSup>
                </m:oMath>
              </a14:m>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where: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μ = service rate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 = target service time</a:t>
              </a:r>
            </a:p>
          </xdr:txBody>
        </xdr:sp>
      </mc:Choice>
      <mc:Fallback xmlns="">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413657" y="5486403"/>
              <a:ext cx="8131629" cy="648788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Calculating the Service Time Probability</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exponential distribution describes the probability that the service time of the customer at a particular facility will be no more than T time periods. The probability can be calculated by using the formula:</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r>
                <a:rPr lang="en-US" sz="2000" i="0" baseline="0">
                  <a:solidFill>
                    <a:schemeClr val="tx2">
                      <a:lumMod val="50000"/>
                    </a:schemeClr>
                  </a:solidFill>
                  <a:latin typeface="Cambria Math" panose="02040503050406030204" pitchFamily="18" charset="0"/>
                  <a:ea typeface="+mn-ea"/>
                  <a:cs typeface="+mn-cs"/>
                </a:rPr>
                <a:t>𝑒^(−</a:t>
              </a:r>
              <a:r>
                <a:rPr lang="el-GR" sz="2000" i="0" baseline="0">
                  <a:solidFill>
                    <a:schemeClr val="tx2">
                      <a:lumMod val="50000"/>
                    </a:schemeClr>
                  </a:solidFill>
                  <a:latin typeface="Cambria Math" panose="02040503050406030204" pitchFamily="18" charset="0"/>
                  <a:ea typeface="+mn-ea"/>
                  <a:cs typeface="+mn-cs"/>
                </a:rPr>
                <a:t>μ</a:t>
              </a:r>
              <a:r>
                <a:rPr lang="en-US" sz="2000" b="0" i="0" baseline="0">
                  <a:solidFill>
                    <a:schemeClr val="tx2">
                      <a:lumMod val="50000"/>
                    </a:schemeClr>
                  </a:solidFill>
                  <a:latin typeface="Cambria Math" panose="02040503050406030204" pitchFamily="18" charset="0"/>
                  <a:ea typeface="+mn-ea"/>
                  <a:cs typeface="+mn-cs"/>
                </a:rPr>
                <a:t>𝑇)</a:t>
              </a:r>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where: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μ = service rate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 = target service time</a:t>
              </a:r>
            </a:p>
          </xdr:txBody>
        </xdr:sp>
      </mc:Fallback>
    </mc:AlternateContent>
    <xdr:clientData/>
  </xdr:twoCellAnchor>
  <xdr:twoCellAnchor>
    <xdr:from>
      <xdr:col>13</xdr:col>
      <xdr:colOff>149680</xdr:colOff>
      <xdr:row>11</xdr:row>
      <xdr:rowOff>163287</xdr:rowOff>
    </xdr:from>
    <xdr:to>
      <xdr:col>25</xdr:col>
      <xdr:colOff>476250</xdr:colOff>
      <xdr:row>28</xdr:row>
      <xdr:rowOff>312966</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B00-000008000000}"/>
                </a:ext>
              </a:extLst>
            </xdr:cNvPr>
            <xdr:cNvSpPr txBox="1"/>
          </xdr:nvSpPr>
          <xdr:spPr>
            <a:xfrm>
              <a:off x="8926287" y="2258787"/>
              <a:ext cx="7429499" cy="56197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Service Time Probability</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14:m>
                <m:oMath xmlns:m="http://schemas.openxmlformats.org/officeDocument/2006/math">
                  <m:sSup>
                    <m:sSupPr>
                      <m:ctrlPr>
                        <a:rPr lang="en-US" sz="2400" i="1" baseline="0">
                          <a:solidFill>
                            <a:schemeClr val="tx2">
                              <a:lumMod val="50000"/>
                            </a:schemeClr>
                          </a:solidFill>
                          <a:latin typeface="Cambria Math" panose="02040503050406030204" pitchFamily="18" charset="0"/>
                          <a:ea typeface="+mn-ea"/>
                          <a:cs typeface="+mn-cs"/>
                        </a:rPr>
                      </m:ctrlPr>
                    </m:sSupPr>
                    <m:e>
                      <m:r>
                        <a:rPr lang="en-US" sz="2400" i="1" baseline="0">
                          <a:solidFill>
                            <a:schemeClr val="tx2">
                              <a:lumMod val="50000"/>
                            </a:schemeClr>
                          </a:solidFill>
                          <a:latin typeface="Cambria Math" panose="02040503050406030204" pitchFamily="18" charset="0"/>
                          <a:ea typeface="+mn-ea"/>
                          <a:cs typeface="+mn-cs"/>
                        </a:rPr>
                        <m:t>𝑒</m:t>
                      </m:r>
                    </m:e>
                    <m:sup>
                      <m:r>
                        <a:rPr lang="en-US" sz="2400" i="1" baseline="0">
                          <a:solidFill>
                            <a:schemeClr val="tx2">
                              <a:lumMod val="50000"/>
                            </a:schemeClr>
                          </a:solidFill>
                          <a:latin typeface="Cambria Math" panose="02040503050406030204" pitchFamily="18" charset="0"/>
                          <a:ea typeface="+mn-ea"/>
                          <a:cs typeface="+mn-cs"/>
                        </a:rPr>
                        <m:t>−</m:t>
                      </m:r>
                      <m:r>
                        <m:rPr>
                          <m:sty m:val="p"/>
                        </m:rPr>
                        <a:rPr lang="el-GR" sz="2400" i="1" baseline="0">
                          <a:solidFill>
                            <a:schemeClr val="tx2">
                              <a:lumMod val="50000"/>
                            </a:schemeClr>
                          </a:solidFill>
                          <a:latin typeface="Cambria Math" panose="02040503050406030204" pitchFamily="18" charset="0"/>
                          <a:ea typeface="+mn-ea"/>
                          <a:cs typeface="+mn-cs"/>
                        </a:rPr>
                        <m:t>μ</m:t>
                      </m:r>
                      <m:r>
                        <a:rPr lang="en-US" sz="2400" b="0" i="1" baseline="0">
                          <a:solidFill>
                            <a:schemeClr val="tx2">
                              <a:lumMod val="50000"/>
                            </a:schemeClr>
                          </a:solidFill>
                          <a:latin typeface="Cambria Math" panose="02040503050406030204" pitchFamily="18" charset="0"/>
                          <a:ea typeface="+mn-ea"/>
                          <a:cs typeface="+mn-cs"/>
                        </a:rPr>
                        <m:t>𝑇</m:t>
                      </m:r>
                    </m:sup>
                  </m:sSup>
                </m:oMath>
              </a14:m>
              <a:endParaRPr lang="en-US" sz="24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We must have all the data in the same units. Because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μ</a:t>
              </a:r>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 = 3 customers per hour, we convert minutes of time to hours,</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or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 = 10 minutes = 10/60 = 0.167 hour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Then</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P(t≤ 0.167 hour) = 1 </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 </m:t>
                      </m:r>
                      <m:r>
                        <a:rPr lang="en-US" sz="2400" i="1" baseline="0">
                          <a:solidFill>
                            <a:schemeClr val="dk1"/>
                          </a:solidFill>
                          <a:effectLst/>
                          <a:latin typeface="Cambria Math" panose="02040503050406030204" pitchFamily="18" charset="0"/>
                          <a:ea typeface="+mn-ea"/>
                          <a:cs typeface="+mn-cs"/>
                        </a:rPr>
                        <m:t>𝑒</m:t>
                      </m:r>
                    </m:e>
                    <m:sup>
                      <m:r>
                        <a:rPr lang="en-US" sz="2400" i="1" baseline="0">
                          <a:solidFill>
                            <a:schemeClr val="dk1"/>
                          </a:solidFill>
                          <a:effectLst/>
                          <a:latin typeface="Cambria Math" panose="02040503050406030204" pitchFamily="18" charset="0"/>
                          <a:ea typeface="+mn-ea"/>
                          <a:cs typeface="+mn-cs"/>
                        </a:rPr>
                        <m:t>−</m:t>
                      </m:r>
                      <m:r>
                        <m:rPr>
                          <m:sty m:val="p"/>
                        </m:rPr>
                        <a:rPr lang="el-GR" sz="2400" i="1" baseline="0">
                          <a:solidFill>
                            <a:schemeClr val="dk1"/>
                          </a:solidFill>
                          <a:effectLst/>
                          <a:latin typeface="Cambria Math" panose="02040503050406030204" pitchFamily="18" charset="0"/>
                          <a:ea typeface="+mn-ea"/>
                          <a:cs typeface="+mn-cs"/>
                        </a:rPr>
                        <m:t>μ</m:t>
                      </m:r>
                      <m:r>
                        <a:rPr lang="en-US" sz="2400" b="0" i="1" baseline="0">
                          <a:solidFill>
                            <a:schemeClr val="dk1"/>
                          </a:solidFill>
                          <a:effectLst/>
                          <a:latin typeface="Cambria Math" panose="02040503050406030204" pitchFamily="18" charset="0"/>
                          <a:ea typeface="+mn-ea"/>
                          <a:cs typeface="+mn-cs"/>
                        </a:rPr>
                        <m:t>𝑇</m:t>
                      </m:r>
                    </m:sup>
                  </m:sSup>
                </m:oMath>
              </a14:m>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 </a:t>
              </a:r>
              <a:r>
                <a:rPr lang="en-US" sz="1800" baseline="0">
                  <a:solidFill>
                    <a:schemeClr val="tx2">
                      <a:lumMod val="50000"/>
                    </a:schemeClr>
                  </a:solidFill>
                  <a:latin typeface="Lucida Bright" panose="02040602050505020304" pitchFamily="18" charset="0"/>
                  <a:ea typeface="+mn-ea"/>
                  <a:cs typeface="Times New Roman" panose="02020603050405020304" pitchFamily="18" charset="0"/>
                </a:rPr>
                <a:t>1</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a:t>
              </a:r>
              <a14:m>
                <m:oMath xmlns:m="http://schemas.openxmlformats.org/officeDocument/2006/math">
                  <m:sSup>
                    <m:sSupPr>
                      <m:ctrlPr>
                        <a:rPr lang="en-US" sz="1800" i="1" baseline="0">
                          <a:solidFill>
                            <a:schemeClr val="dk1"/>
                          </a:solidFill>
                          <a:effectLst/>
                          <a:latin typeface="Cambria Math" panose="02040503050406030204" pitchFamily="18" charset="0"/>
                          <a:ea typeface="+mn-ea"/>
                          <a:cs typeface="+mn-cs"/>
                        </a:rPr>
                      </m:ctrlPr>
                    </m:sSupPr>
                    <m:e>
                      <m:r>
                        <a:rPr lang="en-US" sz="1800" b="0" i="1" baseline="0">
                          <a:solidFill>
                            <a:schemeClr val="dk1"/>
                          </a:solidFill>
                          <a:effectLst/>
                          <a:latin typeface="Cambria Math" panose="02040503050406030204" pitchFamily="18" charset="0"/>
                          <a:ea typeface="+mn-ea"/>
                          <a:cs typeface="+mn-cs"/>
                        </a:rPr>
                        <m:t> </m:t>
                      </m:r>
                      <m:r>
                        <a:rPr lang="en-US" sz="1800" i="1" baseline="0">
                          <a:solidFill>
                            <a:schemeClr val="dk1"/>
                          </a:solidFill>
                          <a:effectLst/>
                          <a:latin typeface="Cambria Math" panose="02040503050406030204" pitchFamily="18" charset="0"/>
                          <a:ea typeface="+mn-ea"/>
                          <a:cs typeface="+mn-cs"/>
                        </a:rPr>
                        <m:t>𝑒</m:t>
                      </m:r>
                    </m:e>
                    <m:sup>
                      <m:r>
                        <a:rPr lang="en-US" sz="1800" i="1" baseline="0">
                          <a:solidFill>
                            <a:schemeClr val="dk1"/>
                          </a:solidFill>
                          <a:effectLst/>
                          <a:latin typeface="Cambria Math" panose="02040503050406030204" pitchFamily="18" charset="0"/>
                          <a:ea typeface="+mn-ea"/>
                          <a:cs typeface="+mn-cs"/>
                        </a:rPr>
                        <m:t>−</m:t>
                      </m:r>
                      <m:r>
                        <a:rPr lang="en-US" sz="1800" b="0" i="1" baseline="0">
                          <a:solidFill>
                            <a:schemeClr val="dk1"/>
                          </a:solidFill>
                          <a:effectLst/>
                          <a:latin typeface="Cambria Math" panose="02040503050406030204" pitchFamily="18" charset="0"/>
                          <a:ea typeface="+mn-ea"/>
                          <a:cs typeface="+mn-cs"/>
                        </a:rPr>
                        <m:t>3(0.167)</m:t>
                      </m:r>
                    </m:sup>
                  </m:sSup>
                  <m:r>
                    <a:rPr lang="en-US" sz="1800" b="0" i="0" baseline="0">
                      <a:solidFill>
                        <a:schemeClr val="dk1"/>
                      </a:solidFill>
                      <a:effectLst/>
                      <a:latin typeface="Cambria Math" panose="02040503050406030204" pitchFamily="18" charset="0"/>
                      <a:ea typeface="+mn-ea"/>
                      <a:cs typeface="+mn-cs"/>
                    </a:rPr>
                    <m:t>=1−0.61=</m:t>
                  </m:r>
                  <m:r>
                    <a:rPr lang="en-US" sz="1800" b="1" i="0" baseline="0">
                      <a:solidFill>
                        <a:srgbClr val="C00000"/>
                      </a:solidFill>
                      <a:effectLst/>
                      <a:latin typeface="Cambria Math" panose="02040503050406030204" pitchFamily="18" charset="0"/>
                      <a:ea typeface="+mn-ea"/>
                      <a:cs typeface="+mn-cs"/>
                    </a:rPr>
                    <m:t>𝟎</m:t>
                  </m:r>
                  <m:r>
                    <a:rPr lang="en-US" sz="1800" b="1" i="0" baseline="0">
                      <a:solidFill>
                        <a:srgbClr val="C00000"/>
                      </a:solidFill>
                      <a:effectLst/>
                      <a:latin typeface="Cambria Math" panose="02040503050406030204" pitchFamily="18" charset="0"/>
                      <a:ea typeface="+mn-ea"/>
                      <a:cs typeface="+mn-cs"/>
                    </a:rPr>
                    <m:t>.</m:t>
                  </m:r>
                  <m:r>
                    <a:rPr lang="en-US" sz="1800" b="1" i="0" baseline="0">
                      <a:solidFill>
                        <a:srgbClr val="C00000"/>
                      </a:solidFill>
                      <a:effectLst/>
                      <a:latin typeface="Cambria Math" panose="02040503050406030204" pitchFamily="18" charset="0"/>
                      <a:ea typeface="+mn-ea"/>
                      <a:cs typeface="+mn-cs"/>
                    </a:rPr>
                    <m:t>𝟑𝟗𝟒𝟏</m:t>
                  </m:r>
                </m:oMath>
              </a14:m>
              <a:endParaRPr lang="en-US" sz="1800" b="1" baseline="0">
                <a:solidFill>
                  <a:schemeClr val="tx2">
                    <a:lumMod val="50000"/>
                  </a:schemeClr>
                </a:solidFill>
                <a:latin typeface="Lucida Bright" panose="02040602050505020304" pitchFamily="18" charset="0"/>
                <a:ea typeface="+mn-ea"/>
                <a:cs typeface="Times New Roman" panose="02020603050405020304" pitchFamily="18" charset="0"/>
              </a:endParaRP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xdr:txBody>
        </xdr:sp>
      </mc:Choice>
      <mc:Fallback xmlns="">
        <xdr:sp macro="" textlink="">
          <xdr:nvSpPr>
            <xdr:cNvPr id="8" name="TextBox 7">
              <a:extLst>
                <a:ext uri="{FF2B5EF4-FFF2-40B4-BE49-F238E27FC236}">
                  <a16:creationId xmlns:a16="http://schemas.microsoft.com/office/drawing/2014/main" xmlns:a14="http://schemas.microsoft.com/office/drawing/2010/main" xmlns="" id="{00000000-0008-0000-0B00-000008000000}"/>
                </a:ext>
              </a:extLst>
            </xdr:cNvPr>
            <xdr:cNvSpPr txBox="1"/>
          </xdr:nvSpPr>
          <xdr:spPr>
            <a:xfrm>
              <a:off x="8926287" y="2258787"/>
              <a:ext cx="7429499" cy="56197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Service Time Probability</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r>
                <a:rPr lang="en-US" sz="2400" i="0" baseline="0">
                  <a:solidFill>
                    <a:schemeClr val="tx2">
                      <a:lumMod val="50000"/>
                    </a:schemeClr>
                  </a:solidFill>
                  <a:latin typeface="Cambria Math" panose="02040503050406030204" pitchFamily="18" charset="0"/>
                  <a:ea typeface="+mn-ea"/>
                  <a:cs typeface="+mn-cs"/>
                </a:rPr>
                <a:t>𝑒</a:t>
              </a:r>
              <a:r>
                <a:rPr lang="en-US" sz="2400" i="0" baseline="0">
                  <a:solidFill>
                    <a:schemeClr val="tx2">
                      <a:lumMod val="50000"/>
                    </a:schemeClr>
                  </a:solidFill>
                  <a:latin typeface="Cambria Math"/>
                  <a:ea typeface="+mn-ea"/>
                  <a:cs typeface="+mn-cs"/>
                </a:rPr>
                <a:t>^(</a:t>
              </a:r>
              <a:r>
                <a:rPr lang="en-US" sz="2400" i="0" baseline="0">
                  <a:solidFill>
                    <a:schemeClr val="tx2">
                      <a:lumMod val="50000"/>
                    </a:schemeClr>
                  </a:solidFill>
                  <a:latin typeface="Cambria Math" panose="02040503050406030204" pitchFamily="18" charset="0"/>
                  <a:ea typeface="+mn-ea"/>
                  <a:cs typeface="+mn-cs"/>
                </a:rPr>
                <a:t>−</a:t>
              </a:r>
              <a:r>
                <a:rPr lang="el-GR" sz="2400" i="0" baseline="0">
                  <a:solidFill>
                    <a:schemeClr val="tx2">
                      <a:lumMod val="50000"/>
                    </a:schemeClr>
                  </a:solidFill>
                  <a:latin typeface="Cambria Math" panose="02040503050406030204" pitchFamily="18" charset="0"/>
                  <a:ea typeface="+mn-ea"/>
                  <a:cs typeface="+mn-cs"/>
                </a:rPr>
                <a:t>μ</a:t>
              </a:r>
              <a:r>
                <a:rPr lang="en-US" sz="2400" b="0" i="0" baseline="0">
                  <a:solidFill>
                    <a:schemeClr val="tx2">
                      <a:lumMod val="50000"/>
                    </a:schemeClr>
                  </a:solidFill>
                  <a:latin typeface="Cambria Math" panose="02040503050406030204" pitchFamily="18" charset="0"/>
                  <a:ea typeface="+mn-ea"/>
                  <a:cs typeface="+mn-cs"/>
                </a:rPr>
                <a:t>𝑇</a:t>
              </a:r>
              <a:r>
                <a:rPr lang="en-US" sz="2400" b="0" i="0" baseline="0">
                  <a:solidFill>
                    <a:schemeClr val="tx2">
                      <a:lumMod val="50000"/>
                    </a:schemeClr>
                  </a:solidFill>
                  <a:latin typeface="Cambria Math"/>
                  <a:ea typeface="+mn-ea"/>
                  <a:cs typeface="+mn-cs"/>
                </a:rPr>
                <a:t>)</a:t>
              </a:r>
              <a:endParaRPr lang="en-US" sz="24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We must have all the data in the same units. Because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μ</a:t>
              </a:r>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 = 3 customers per hour, we convert minutes of time to hours,</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or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 = 10 minutes = 10/60 = 0.167 hour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Then</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P(t≤ 0.167 hour) = 1 </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a:t>
              </a:r>
              <a:r>
                <a:rPr lang="en-US" sz="2400" i="0" baseline="0">
                  <a:solidFill>
                    <a:schemeClr val="dk1"/>
                  </a:solidFill>
                  <a:effectLst/>
                  <a:latin typeface="Cambria Math"/>
                  <a:ea typeface="+mn-ea"/>
                  <a:cs typeface="+mn-cs"/>
                </a:rPr>
                <a:t>〖</a:t>
              </a:r>
              <a:r>
                <a:rPr lang="en-US" sz="2400" b="0" i="0" baseline="0">
                  <a:solidFill>
                    <a:schemeClr val="dk1"/>
                  </a:solidFill>
                  <a:effectLst/>
                  <a:latin typeface="Cambria Math" panose="02040503050406030204" pitchFamily="18" charset="0"/>
                  <a:ea typeface="+mn-ea"/>
                  <a:cs typeface="+mn-cs"/>
                </a:rPr>
                <a:t> </a:t>
              </a:r>
              <a:r>
                <a:rPr lang="en-US" sz="2400" i="0" baseline="0">
                  <a:solidFill>
                    <a:schemeClr val="dk1"/>
                  </a:solidFill>
                  <a:effectLst/>
                  <a:latin typeface="Cambria Math" panose="02040503050406030204" pitchFamily="18" charset="0"/>
                  <a:ea typeface="+mn-ea"/>
                  <a:cs typeface="+mn-cs"/>
                </a:rPr>
                <a:t>𝑒</a:t>
              </a:r>
              <a:r>
                <a:rPr lang="en-US" sz="2400" i="0" baseline="0">
                  <a:solidFill>
                    <a:schemeClr val="dk1"/>
                  </a:solidFill>
                  <a:effectLst/>
                  <a:latin typeface="Cambria Math"/>
                  <a:ea typeface="+mn-ea"/>
                  <a:cs typeface="+mn-cs"/>
                </a:rPr>
                <a:t>〗^(</a:t>
              </a:r>
              <a:r>
                <a:rPr lang="en-US" sz="2400" i="0" baseline="0">
                  <a:solidFill>
                    <a:schemeClr val="dk1"/>
                  </a:solidFill>
                  <a:effectLst/>
                  <a:latin typeface="Cambria Math" panose="02040503050406030204" pitchFamily="18" charset="0"/>
                  <a:ea typeface="+mn-ea"/>
                  <a:cs typeface="+mn-cs"/>
                </a:rPr>
                <a:t>−</a:t>
              </a:r>
              <a:r>
                <a:rPr lang="el-GR" sz="2400" i="0" baseline="0">
                  <a:solidFill>
                    <a:schemeClr val="dk1"/>
                  </a:solidFill>
                  <a:effectLst/>
                  <a:latin typeface="Cambria Math" panose="02040503050406030204" pitchFamily="18" charset="0"/>
                  <a:ea typeface="+mn-ea"/>
                  <a:cs typeface="+mn-cs"/>
                </a:rPr>
                <a:t>μ</a:t>
              </a:r>
              <a:r>
                <a:rPr lang="en-US" sz="2400" b="0" i="0" baseline="0">
                  <a:solidFill>
                    <a:schemeClr val="dk1"/>
                  </a:solidFill>
                  <a:effectLst/>
                  <a:latin typeface="Cambria Math" panose="02040503050406030204" pitchFamily="18" charset="0"/>
                  <a:ea typeface="+mn-ea"/>
                  <a:cs typeface="+mn-cs"/>
                </a:rPr>
                <a:t>𝑇</a:t>
              </a:r>
              <a:r>
                <a:rPr lang="en-US" sz="2400" b="0" i="0" baseline="0">
                  <a:solidFill>
                    <a:schemeClr val="dk1"/>
                  </a:solidFill>
                  <a:effectLst/>
                  <a:latin typeface="Cambria Math"/>
                  <a:ea typeface="+mn-ea"/>
                  <a:cs typeface="+mn-cs"/>
                </a:rPr>
                <a:t>)</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 </a:t>
              </a:r>
              <a:r>
                <a:rPr lang="en-US" sz="1800" baseline="0">
                  <a:solidFill>
                    <a:schemeClr val="tx2">
                      <a:lumMod val="50000"/>
                    </a:schemeClr>
                  </a:solidFill>
                  <a:latin typeface="Lucida Bright" panose="02040602050505020304" pitchFamily="18" charset="0"/>
                  <a:ea typeface="+mn-ea"/>
                  <a:cs typeface="Times New Roman" panose="02020603050405020304" pitchFamily="18" charset="0"/>
                </a:rPr>
                <a:t>1</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a:t>
              </a:r>
              <a:r>
                <a:rPr lang="en-US" sz="1800" i="0" baseline="0">
                  <a:solidFill>
                    <a:schemeClr val="dk1"/>
                  </a:solidFill>
                  <a:effectLst/>
                  <a:latin typeface="Cambria Math"/>
                  <a:ea typeface="+mn-ea"/>
                  <a:cs typeface="+mn-cs"/>
                </a:rPr>
                <a:t>〖</a:t>
              </a:r>
              <a:r>
                <a:rPr lang="en-US" sz="1800" b="0" i="0" baseline="0">
                  <a:solidFill>
                    <a:schemeClr val="dk1"/>
                  </a:solidFill>
                  <a:effectLst/>
                  <a:latin typeface="Cambria Math" panose="02040503050406030204" pitchFamily="18" charset="0"/>
                  <a:ea typeface="+mn-ea"/>
                  <a:cs typeface="+mn-cs"/>
                </a:rPr>
                <a:t> </a:t>
              </a:r>
              <a:r>
                <a:rPr lang="en-US" sz="1800" i="0" baseline="0">
                  <a:solidFill>
                    <a:schemeClr val="dk1"/>
                  </a:solidFill>
                  <a:effectLst/>
                  <a:latin typeface="Cambria Math" panose="02040503050406030204" pitchFamily="18" charset="0"/>
                  <a:ea typeface="+mn-ea"/>
                  <a:cs typeface="+mn-cs"/>
                </a:rPr>
                <a:t>𝑒</a:t>
              </a:r>
              <a:r>
                <a:rPr lang="en-US" sz="1800" i="0" baseline="0">
                  <a:solidFill>
                    <a:schemeClr val="dk1"/>
                  </a:solidFill>
                  <a:effectLst/>
                  <a:latin typeface="Cambria Math"/>
                  <a:ea typeface="+mn-ea"/>
                  <a:cs typeface="+mn-cs"/>
                </a:rPr>
                <a:t>〗^(</a:t>
              </a:r>
              <a:r>
                <a:rPr lang="en-US" sz="1800" i="0" baseline="0">
                  <a:solidFill>
                    <a:schemeClr val="dk1"/>
                  </a:solidFill>
                  <a:effectLst/>
                  <a:latin typeface="Cambria Math" panose="02040503050406030204" pitchFamily="18" charset="0"/>
                  <a:ea typeface="+mn-ea"/>
                  <a:cs typeface="+mn-cs"/>
                </a:rPr>
                <a:t>−</a:t>
              </a:r>
              <a:r>
                <a:rPr lang="en-US" sz="1800" b="0" i="0" baseline="0">
                  <a:solidFill>
                    <a:schemeClr val="dk1"/>
                  </a:solidFill>
                  <a:effectLst/>
                  <a:latin typeface="Cambria Math" panose="02040503050406030204" pitchFamily="18" charset="0"/>
                  <a:ea typeface="+mn-ea"/>
                  <a:cs typeface="+mn-cs"/>
                </a:rPr>
                <a:t>3(0.167)</a:t>
              </a:r>
              <a:r>
                <a:rPr lang="en-US" sz="1800" b="0" i="0" baseline="0">
                  <a:solidFill>
                    <a:schemeClr val="dk1"/>
                  </a:solidFill>
                  <a:effectLst/>
                  <a:latin typeface="Cambria Math"/>
                  <a:ea typeface="+mn-ea"/>
                  <a:cs typeface="+mn-cs"/>
                </a:rPr>
                <a:t>)</a:t>
              </a:r>
              <a:r>
                <a:rPr lang="en-US" sz="1800" b="0" i="0" baseline="0">
                  <a:solidFill>
                    <a:schemeClr val="dk1"/>
                  </a:solidFill>
                  <a:effectLst/>
                  <a:latin typeface="Cambria Math" panose="02040503050406030204" pitchFamily="18" charset="0"/>
                  <a:ea typeface="+mn-ea"/>
                  <a:cs typeface="+mn-cs"/>
                </a:rPr>
                <a:t>=1−0.61=</a:t>
              </a:r>
              <a:r>
                <a:rPr lang="en-US" sz="1800" b="1" i="0" baseline="0">
                  <a:solidFill>
                    <a:srgbClr val="C00000"/>
                  </a:solidFill>
                  <a:effectLst/>
                  <a:latin typeface="Cambria Math" panose="02040503050406030204" pitchFamily="18" charset="0"/>
                  <a:ea typeface="+mn-ea"/>
                  <a:cs typeface="+mn-cs"/>
                </a:rPr>
                <a:t>𝟎.𝟑𝟗𝟒𝟏</a:t>
              </a:r>
              <a:endParaRPr lang="en-US" sz="1800" b="1" baseline="0">
                <a:solidFill>
                  <a:schemeClr val="tx2">
                    <a:lumMod val="50000"/>
                  </a:schemeClr>
                </a:solidFill>
                <a:latin typeface="Lucida Bright" panose="02040602050505020304" pitchFamily="18" charset="0"/>
                <a:ea typeface="+mn-ea"/>
                <a:cs typeface="Times New Roman" panose="02020603050405020304" pitchFamily="18" charset="0"/>
              </a:endParaRP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xdr:txBody>
        </xdr:sp>
      </mc:Fallback>
    </mc:AlternateContent>
    <xdr:clientData/>
  </xdr:twoCellAnchor>
  <xdr:twoCellAnchor>
    <xdr:from>
      <xdr:col>13</xdr:col>
      <xdr:colOff>176894</xdr:colOff>
      <xdr:row>29</xdr:row>
      <xdr:rowOff>217714</xdr:rowOff>
    </xdr:from>
    <xdr:to>
      <xdr:col>25</xdr:col>
      <xdr:colOff>503465</xdr:colOff>
      <xdr:row>43</xdr:row>
      <xdr:rowOff>266700</xdr:rowOff>
    </xdr:to>
    <xdr:sp macro="" textlink="">
      <xdr:nvSpPr>
        <xdr:cNvPr id="9" name="TextBox 8">
          <a:extLst>
            <a:ext uri="{FF2B5EF4-FFF2-40B4-BE49-F238E27FC236}">
              <a16:creationId xmlns:a16="http://schemas.microsoft.com/office/drawing/2014/main" id="{00000000-0008-0000-0B00-000009000000}"/>
            </a:ext>
          </a:extLst>
        </xdr:cNvPr>
        <xdr:cNvSpPr txBox="1"/>
      </xdr:nvSpPr>
      <xdr:spPr>
        <a:xfrm>
          <a:off x="9117694" y="7812314"/>
          <a:ext cx="7565571" cy="39097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Decision Point</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probability that the clerk will require only 10 minutes or less is not very high (.3941), which leaves the possibility that customs may experience lengthy delays.</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Management should consider additional training for this clerk to reduce the time it takes to process a customer request.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587829</xdr:colOff>
      <xdr:row>11</xdr:row>
      <xdr:rowOff>176894</xdr:rowOff>
    </xdr:from>
    <xdr:to>
      <xdr:col>13</xdr:col>
      <xdr:colOff>555172</xdr:colOff>
      <xdr:row>23</xdr:row>
      <xdr:rowOff>122464</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200150" y="2272394"/>
          <a:ext cx="8131629" cy="26669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The management of the large department store must determine whether more training is needed for the customer service clerk. The clerk at the customer service desk serve an average of three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What is the probability that a customer will require less than 10 minutes of service?</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00000000-0008-0000-0C00-000004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5" name="Rounded Rectangle 1">
          <a:extLst>
            <a:ext uri="{FF2B5EF4-FFF2-40B4-BE49-F238E27FC236}">
              <a16:creationId xmlns:a16="http://schemas.microsoft.com/office/drawing/2014/main" id="{00000000-0008-0000-0C00-000005000000}"/>
            </a:ext>
          </a:extLst>
        </xdr:cNvPr>
        <xdr:cNvSpPr/>
      </xdr:nvSpPr>
      <xdr:spPr>
        <a:xfrm>
          <a:off x="3129644" y="517071"/>
          <a:ext cx="598169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0</xdr:colOff>
      <xdr:row>5</xdr:row>
      <xdr:rowOff>0</xdr:rowOff>
    </xdr:from>
    <xdr:to>
      <xdr:col>19</xdr:col>
      <xdr:colOff>263073</xdr:colOff>
      <xdr:row>9</xdr:row>
      <xdr:rowOff>152400</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0C00-000006000000}"/>
            </a:ext>
          </a:extLst>
        </xdr:cNvPr>
        <xdr:cNvSpPr/>
      </xdr:nvSpPr>
      <xdr:spPr>
        <a:xfrm>
          <a:off x="10582275" y="952500"/>
          <a:ext cx="2025198"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587829</xdr:colOff>
      <xdr:row>11</xdr:row>
      <xdr:rowOff>176894</xdr:rowOff>
    </xdr:from>
    <xdr:to>
      <xdr:col>13</xdr:col>
      <xdr:colOff>555172</xdr:colOff>
      <xdr:row>27</xdr:row>
      <xdr:rowOff>149679</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200150" y="2272394"/>
          <a:ext cx="8131629" cy="38916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Management is redesigning the customer service process in a large department store. Accommodating four customers is important.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the desk at the rate of two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four customers will arrive during any hour?</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00000000-0008-0000-0D00-000004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5" name="Rounded Rectangle 1">
          <a:extLst>
            <a:ext uri="{FF2B5EF4-FFF2-40B4-BE49-F238E27FC236}">
              <a16:creationId xmlns:a16="http://schemas.microsoft.com/office/drawing/2014/main" id="{00000000-0008-0000-0D00-000005000000}"/>
            </a:ext>
          </a:extLst>
        </xdr:cNvPr>
        <xdr:cNvSpPr/>
      </xdr:nvSpPr>
      <xdr:spPr>
        <a:xfrm>
          <a:off x="3129644" y="517071"/>
          <a:ext cx="598169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0</xdr:colOff>
      <xdr:row>3</xdr:row>
      <xdr:rowOff>54429</xdr:rowOff>
    </xdr:from>
    <xdr:to>
      <xdr:col>20</xdr:col>
      <xdr:colOff>435428</xdr:colOff>
      <xdr:row>8</xdr:row>
      <xdr:rowOff>16329</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0D00-000006000000}"/>
            </a:ext>
          </a:extLst>
        </xdr:cNvPr>
        <xdr:cNvSpPr/>
      </xdr:nvSpPr>
      <xdr:spPr>
        <a:xfrm>
          <a:off x="10627179" y="625929"/>
          <a:ext cx="2816678"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97971</xdr:colOff>
      <xdr:row>10</xdr:row>
      <xdr:rowOff>40822</xdr:rowOff>
    </xdr:from>
    <xdr:to>
      <xdr:col>14</xdr:col>
      <xdr:colOff>65314</xdr:colOff>
      <xdr:row>33</xdr:row>
      <xdr:rowOff>95250</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1322614" y="1945822"/>
          <a:ext cx="8131629" cy="54156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Lets assume that Best Burger is willing to assign a cost of $10 per hour for customer waiting time.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average arrival rate is 45 customers per hour and each server can  process 60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cost of wages and benefits is $7 per hour, per server.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Calculate the total hourly cost for the single-channel and two-channel systems.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Which one, single-channel or two-channel, solution is more cost effective?</a:t>
          </a:r>
        </a:p>
        <a:p>
          <a:endParaRPr lang="en-US" sz="2000" baseline="0">
            <a:solidFill>
              <a:schemeClr val="dk1"/>
            </a:solidFill>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What is the utilization rate </a:t>
          </a:r>
          <a:r>
            <a:rPr lang="el-GR" sz="2000" baseline="0">
              <a:solidFill>
                <a:schemeClr val="dk1"/>
              </a:solidFill>
              <a:effectLst/>
              <a:latin typeface="+mn-lt"/>
              <a:ea typeface="+mn-ea"/>
              <a:cs typeface="+mn-cs"/>
            </a:rPr>
            <a:t>ρ</a:t>
          </a:r>
          <a:r>
            <a:rPr lang="en-US" sz="2000" baseline="0">
              <a:solidFill>
                <a:schemeClr val="dk1"/>
              </a:solidFill>
              <a:effectLst/>
              <a:latin typeface="Lucida Bright" panose="02040602050505020304" pitchFamily="18" charset="0"/>
              <a:ea typeface="+mn-ea"/>
              <a:cs typeface="+mn-cs"/>
            </a:rPr>
            <a:t>?</a:t>
          </a:r>
          <a:endParaRPr lang="en-US" sz="2000">
            <a:effectLst/>
            <a:latin typeface="Lucida Bright" panose="02040602050505020304" pitchFamily="18" charset="0"/>
          </a:endParaRPr>
        </a:p>
        <a:p>
          <a:endParaRPr lang="en-US" sz="1800" baseline="0">
            <a:solidFill>
              <a:schemeClr val="dk1"/>
            </a:solidFill>
            <a:latin typeface="Lucida Bright" panose="02040602050505020304" pitchFamily="18" charset="0"/>
            <a:ea typeface="+mn-ea"/>
            <a:cs typeface="+mn-cs"/>
          </a:endParaRPr>
        </a:p>
      </xdr:txBody>
    </xdr:sp>
    <xdr:clientData/>
  </xdr:twoCellAnchor>
  <xdr:twoCellAnchor>
    <xdr:from>
      <xdr:col>2</xdr:col>
      <xdr:colOff>285751</xdr:colOff>
      <xdr:row>2</xdr:row>
      <xdr:rowOff>27214</xdr:rowOff>
    </xdr:from>
    <xdr:to>
      <xdr:col>4</xdr:col>
      <xdr:colOff>353786</xdr:colOff>
      <xdr:row>7</xdr:row>
      <xdr:rowOff>95250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1510394" y="408214"/>
          <a:ext cx="1292678"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5" name="Straight Connector 4">
          <a:extLst>
            <a:ext uri="{FF2B5EF4-FFF2-40B4-BE49-F238E27FC236}">
              <a16:creationId xmlns:a16="http://schemas.microsoft.com/office/drawing/2014/main" id="{00000000-0008-0000-0E00-000005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12" name="Rounded Rectangle 1">
          <a:extLst>
            <a:ext uri="{FF2B5EF4-FFF2-40B4-BE49-F238E27FC236}">
              <a16:creationId xmlns:a16="http://schemas.microsoft.com/office/drawing/2014/main" id="{00000000-0008-0000-0E00-00000C000000}"/>
            </a:ext>
          </a:extLst>
        </xdr:cNvPr>
        <xdr:cNvSpPr/>
      </xdr:nvSpPr>
      <xdr:spPr>
        <a:xfrm>
          <a:off x="3143251" y="517071"/>
          <a:ext cx="600074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0</xdr:colOff>
      <xdr:row>5</xdr:row>
      <xdr:rowOff>0</xdr:rowOff>
    </xdr:from>
    <xdr:to>
      <xdr:col>19</xdr:col>
      <xdr:colOff>263073</xdr:colOff>
      <xdr:row>9</xdr:row>
      <xdr:rowOff>152400</xdr:rowOff>
    </xdr:to>
    <xdr:sp macro="" textlink="">
      <xdr:nvSpPr>
        <xdr:cNvPr id="15" name="Rectangle: Rounded Corners 14">
          <a:hlinkClick xmlns:r="http://schemas.openxmlformats.org/officeDocument/2006/relationships" r:id="rId2"/>
          <a:extLst>
            <a:ext uri="{FF2B5EF4-FFF2-40B4-BE49-F238E27FC236}">
              <a16:creationId xmlns:a16="http://schemas.microsoft.com/office/drawing/2014/main" id="{00000000-0008-0000-0E00-00000F000000}"/>
            </a:ext>
          </a:extLst>
        </xdr:cNvPr>
        <xdr:cNvSpPr/>
      </xdr:nvSpPr>
      <xdr:spPr>
        <a:xfrm>
          <a:off x="10627179" y="95250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204106</xdr:colOff>
      <xdr:row>10</xdr:row>
      <xdr:rowOff>122463</xdr:rowOff>
    </xdr:from>
    <xdr:to>
      <xdr:col>12</xdr:col>
      <xdr:colOff>503463</xdr:colOff>
      <xdr:row>36</xdr:row>
      <xdr:rowOff>149679</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816427" y="2027463"/>
          <a:ext cx="7034893" cy="538843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Suppose</a:t>
          </a:r>
          <a:r>
            <a:rPr lang="en-US" sz="2000" baseline="0">
              <a:solidFill>
                <a:schemeClr val="dk1"/>
              </a:solidFill>
              <a:latin typeface="Lucida Bright" panose="02040602050505020304" pitchFamily="18" charset="0"/>
              <a:ea typeface="+mn-ea"/>
              <a:cs typeface="+mn-cs"/>
            </a:rPr>
            <a:t> that management of Burger Dome wants to evaluate the desirability of opening a second order processing station so that two customers can be served simultaneously.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Assume a single waiting line with the first customer in line moving to the first available server.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mean arrival rate is 0.50 and mean service rate is 0.50 customer per minute per channel.</a:t>
          </a:r>
        </a:p>
        <a:p>
          <a:r>
            <a:rPr lang="en-US" sz="2000" baseline="0">
              <a:solidFill>
                <a:schemeClr val="dk1"/>
              </a:solidFill>
              <a:latin typeface="Lucida Bright" panose="02040602050505020304" pitchFamily="18" charset="0"/>
              <a:ea typeface="+mn-ea"/>
              <a:cs typeface="+mn-cs"/>
            </a:rPr>
            <a:t> </a:t>
          </a:r>
        </a:p>
        <a:p>
          <a:r>
            <a:rPr lang="en-US" sz="2000" baseline="0">
              <a:solidFill>
                <a:schemeClr val="dk1"/>
              </a:solidFill>
              <a:latin typeface="Lucida Bright" panose="02040602050505020304" pitchFamily="18" charset="0"/>
              <a:ea typeface="+mn-ea"/>
              <a:cs typeface="+mn-cs"/>
            </a:rPr>
            <a:t>Calculate the probability that arriving unit has to wait for service.</a:t>
          </a:r>
        </a:p>
        <a:p>
          <a:endParaRPr lang="en-US" sz="2000" baseline="0">
            <a:solidFill>
              <a:schemeClr val="dk1"/>
            </a:solidFill>
            <a:latin typeface="Lucida Bright" panose="02040602050505020304" pitchFamily="18" charset="0"/>
            <a:ea typeface="+mn-ea"/>
            <a:cs typeface="+mn-cs"/>
          </a:endParaRPr>
        </a:p>
      </xdr:txBody>
    </xdr:sp>
    <xdr:clientData/>
  </xdr:twoCellAnchor>
  <xdr:twoCellAnchor>
    <xdr:from>
      <xdr:col>1</xdr:col>
      <xdr:colOff>204107</xdr:colOff>
      <xdr:row>2</xdr:row>
      <xdr:rowOff>13607</xdr:rowOff>
    </xdr:from>
    <xdr:to>
      <xdr:col>3</xdr:col>
      <xdr:colOff>122464</xdr:colOff>
      <xdr:row>6</xdr:row>
      <xdr:rowOff>136073</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813707" y="394607"/>
          <a:ext cx="1137557" cy="8844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rPr>
            <a:t>Back</a:t>
          </a:r>
        </a:p>
      </xdr:txBody>
    </xdr:sp>
    <xdr:clientData/>
  </xdr:twoCellAnchor>
  <xdr:twoCellAnchor>
    <xdr:from>
      <xdr:col>13</xdr:col>
      <xdr:colOff>312964</xdr:colOff>
      <xdr:row>8</xdr:row>
      <xdr:rowOff>40821</xdr:rowOff>
    </xdr:from>
    <xdr:to>
      <xdr:col>13</xdr:col>
      <xdr:colOff>312964</xdr:colOff>
      <xdr:row>46</xdr:row>
      <xdr:rowOff>95250</xdr:rowOff>
    </xdr:to>
    <xdr:cxnSp macro="">
      <xdr:nvCxnSpPr>
        <xdr:cNvPr id="5" name="Straight Connector 4">
          <a:extLst>
            <a:ext uri="{FF2B5EF4-FFF2-40B4-BE49-F238E27FC236}">
              <a16:creationId xmlns:a16="http://schemas.microsoft.com/office/drawing/2014/main" id="{00000000-0008-0000-0F00-000005000000}"/>
            </a:ext>
          </a:extLst>
        </xdr:cNvPr>
        <xdr:cNvCxnSpPr/>
      </xdr:nvCxnSpPr>
      <xdr:spPr>
        <a:xfrm>
          <a:off x="8237764" y="1564821"/>
          <a:ext cx="0" cy="79316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508566</xdr:colOff>
      <xdr:row>2</xdr:row>
      <xdr:rowOff>122463</xdr:rowOff>
    </xdr:from>
    <xdr:to>
      <xdr:col>12</xdr:col>
      <xdr:colOff>176892</xdr:colOff>
      <xdr:row>6</xdr:row>
      <xdr:rowOff>122463</xdr:rowOff>
    </xdr:to>
    <xdr:sp macro="" textlink="">
      <xdr:nvSpPr>
        <xdr:cNvPr id="8" name="Rounded Rectangle 1">
          <a:extLst>
            <a:ext uri="{FF2B5EF4-FFF2-40B4-BE49-F238E27FC236}">
              <a16:creationId xmlns:a16="http://schemas.microsoft.com/office/drawing/2014/main" id="{00000000-0008-0000-0F00-000008000000}"/>
            </a:ext>
          </a:extLst>
        </xdr:cNvPr>
        <xdr:cNvSpPr/>
      </xdr:nvSpPr>
      <xdr:spPr>
        <a:xfrm>
          <a:off x="2345530" y="503463"/>
          <a:ext cx="5179219" cy="7620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a:t>
          </a:r>
          <a:r>
            <a:rPr lang="en-US" sz="3200" b="0" baseline="0">
              <a:solidFill>
                <a:schemeClr val="accent4">
                  <a:lumMod val="50000"/>
                </a:schemeClr>
              </a:solidFill>
              <a:latin typeface="Lucida Bright" panose="02040602050505020304" pitchFamily="18" charset="0"/>
            </a:rPr>
            <a:t> Lines </a:t>
          </a:r>
          <a:r>
            <a:rPr lang="en-US" sz="3200" b="0">
              <a:solidFill>
                <a:schemeClr val="accent4">
                  <a:lumMod val="50000"/>
                </a:schemeClr>
              </a:solidFill>
              <a:latin typeface="Lucida Bright" panose="02040602050505020304" pitchFamily="18" charset="0"/>
            </a:rPr>
            <a:t>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2</a:t>
          </a:r>
          <a:r>
            <a:rPr lang="en-US" sz="3200" b="1">
              <a:solidFill>
                <a:schemeClr val="accent2">
                  <a:lumMod val="50000"/>
                </a:schemeClr>
              </a:solidFill>
              <a:latin typeface="Lucida Bright" panose="02040602050505020304" pitchFamily="18" charset="0"/>
            </a:rPr>
            <a:t>  </a:t>
          </a:r>
        </a:p>
      </xdr:txBody>
    </xdr:sp>
    <xdr:clientData/>
  </xdr:twoCellAnchor>
  <xdr:twoCellAnchor>
    <xdr:from>
      <xdr:col>14</xdr:col>
      <xdr:colOff>217714</xdr:colOff>
      <xdr:row>2</xdr:row>
      <xdr:rowOff>176893</xdr:rowOff>
    </xdr:from>
    <xdr:to>
      <xdr:col>17</xdr:col>
      <xdr:colOff>249465</xdr:colOff>
      <xdr:row>7</xdr:row>
      <xdr:rowOff>138793</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0F00-000009000000}"/>
            </a:ext>
          </a:extLst>
        </xdr:cNvPr>
        <xdr:cNvSpPr/>
      </xdr:nvSpPr>
      <xdr:spPr>
        <a:xfrm>
          <a:off x="8790214" y="557893"/>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4</xdr:col>
      <xdr:colOff>424541</xdr:colOff>
      <xdr:row>38</xdr:row>
      <xdr:rowOff>73477</xdr:rowOff>
    </xdr:from>
    <xdr:to>
      <xdr:col>9</xdr:col>
      <xdr:colOff>609600</xdr:colOff>
      <xdr:row>41</xdr:row>
      <xdr:rowOff>130627</xdr:rowOff>
    </xdr:to>
    <xdr:sp macro="" textlink="">
      <xdr:nvSpPr>
        <xdr:cNvPr id="11" name="Rounded Rectangle 6">
          <a:hlinkClick xmlns:r="http://schemas.openxmlformats.org/officeDocument/2006/relationships" r:id="rId3"/>
          <a:extLst>
            <a:ext uri="{FF2B5EF4-FFF2-40B4-BE49-F238E27FC236}">
              <a16:creationId xmlns:a16="http://schemas.microsoft.com/office/drawing/2014/main" id="{00000000-0008-0000-0F00-00000B000000}"/>
            </a:ext>
          </a:extLst>
        </xdr:cNvPr>
        <xdr:cNvSpPr/>
      </xdr:nvSpPr>
      <xdr:spPr>
        <a:xfrm>
          <a:off x="2906484" y="7541077"/>
          <a:ext cx="3287487" cy="612321"/>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TL</a:t>
          </a:r>
          <a:r>
            <a:rPr lang="en-US" sz="2800" baseline="0">
              <a:solidFill>
                <a:srgbClr val="FFFF00"/>
              </a:solidFill>
            </a:rPr>
            <a:t> Calculator Prob. 2</a:t>
          </a:r>
          <a:endParaRPr lang="en-US" sz="2800">
            <a:solidFill>
              <a:srgbClr val="FFFF00"/>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952499</xdr:colOff>
      <xdr:row>6</xdr:row>
      <xdr:rowOff>18143</xdr:rowOff>
    </xdr:to>
    <xdr:sp macro="" textlink="">
      <xdr:nvSpPr>
        <xdr:cNvPr id="2" name="Rounded Rectangle 1">
          <a:extLst>
            <a:ext uri="{FF2B5EF4-FFF2-40B4-BE49-F238E27FC236}">
              <a16:creationId xmlns:a16="http://schemas.microsoft.com/office/drawing/2014/main" id="{00000000-0008-0000-1000-000002000000}"/>
            </a:ext>
          </a:extLst>
        </xdr:cNvPr>
        <xdr:cNvSpPr/>
      </xdr:nvSpPr>
      <xdr:spPr>
        <a:xfrm>
          <a:off x="3434715" y="310243"/>
          <a:ext cx="7652384"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5</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xdr:col>
      <xdr:colOff>3628</xdr:colOff>
      <xdr:row>8</xdr:row>
      <xdr:rowOff>84546</xdr:rowOff>
    </xdr:from>
    <xdr:to>
      <xdr:col>11</xdr:col>
      <xdr:colOff>1046480</xdr:colOff>
      <xdr:row>17</xdr:row>
      <xdr:rowOff>63500</xdr:rowOff>
    </xdr:to>
    <xdr:sp macro="" textlink="">
      <xdr:nvSpPr>
        <xdr:cNvPr id="3" name="TextBox 2">
          <a:extLst>
            <a:ext uri="{FF2B5EF4-FFF2-40B4-BE49-F238E27FC236}">
              <a16:creationId xmlns:a16="http://schemas.microsoft.com/office/drawing/2014/main" id="{00000000-0008-0000-1000-000003000000}"/>
            </a:ext>
          </a:extLst>
        </xdr:cNvPr>
        <xdr:cNvSpPr txBox="1"/>
      </xdr:nvSpPr>
      <xdr:spPr>
        <a:xfrm>
          <a:off x="613228" y="1608546"/>
          <a:ext cx="11615602" cy="16934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Stevenson107</a:t>
          </a:r>
        </a:p>
        <a:p>
          <a:r>
            <a:rPr lang="en-US" sz="1800" b="0" baseline="0">
              <a:solidFill>
                <a:schemeClr val="bg2">
                  <a:lumMod val="10000"/>
                </a:schemeClr>
              </a:solidFill>
              <a:latin typeface="Lucida Bright" panose="02040602050505020304" pitchFamily="18" charset="0"/>
            </a:rPr>
            <a:t>The manager of a large manufacturer of industrial pumps must choose between two alternative forecasting techniques. Both techniques have been used to prepare forecasts for a six-month period. </a:t>
          </a:r>
        </a:p>
        <a:p>
          <a:endParaRPr lang="en-US" sz="1800" b="0" baseline="0">
            <a:solidFill>
              <a:schemeClr val="bg2">
                <a:lumMod val="10000"/>
              </a:schemeClr>
            </a:solidFill>
            <a:latin typeface="Lucida Bright" panose="02040602050505020304" pitchFamily="18" charset="0"/>
          </a:endParaRPr>
        </a:p>
        <a:p>
          <a:r>
            <a:rPr lang="en-US" sz="1800" b="0" baseline="0">
              <a:solidFill>
                <a:schemeClr val="bg2">
                  <a:lumMod val="10000"/>
                </a:schemeClr>
              </a:solidFill>
              <a:latin typeface="Lucida Bright" panose="02040602050505020304" pitchFamily="18" charset="0"/>
            </a:rPr>
            <a:t>Using MAD as a criterion, which technique yields the better forecast?</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711200</xdr:colOff>
      <xdr:row>7</xdr:row>
      <xdr:rowOff>134620</xdr:rowOff>
    </xdr:from>
    <xdr:to>
      <xdr:col>12</xdr:col>
      <xdr:colOff>711200</xdr:colOff>
      <xdr:row>63</xdr:row>
      <xdr:rowOff>31750</xdr:rowOff>
    </xdr:to>
    <xdr:cxnSp macro="">
      <xdr:nvCxnSpPr>
        <xdr:cNvPr id="5" name="Straight Connector 4">
          <a:extLst>
            <a:ext uri="{FF2B5EF4-FFF2-40B4-BE49-F238E27FC236}">
              <a16:creationId xmlns:a16="http://schemas.microsoft.com/office/drawing/2014/main" id="{00000000-0008-0000-1000-000005000000}"/>
            </a:ext>
          </a:extLst>
        </xdr:cNvPr>
        <xdr:cNvCxnSpPr/>
      </xdr:nvCxnSpPr>
      <xdr:spPr>
        <a:xfrm>
          <a:off x="13236575" y="1468120"/>
          <a:ext cx="0" cy="1483550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0</xdr:colOff>
      <xdr:row>30</xdr:row>
      <xdr:rowOff>0</xdr:rowOff>
    </xdr:from>
    <xdr:to>
      <xdr:col>4</xdr:col>
      <xdr:colOff>465182</xdr:colOff>
      <xdr:row>33</xdr:row>
      <xdr:rowOff>11248</xdr:rowOff>
    </xdr:to>
    <xdr:sp macro="" textlink="">
      <xdr:nvSpPr>
        <xdr:cNvPr id="6" name="Rounded Rectangle 6">
          <a:extLst>
            <a:ext uri="{FF2B5EF4-FFF2-40B4-BE49-F238E27FC236}">
              <a16:creationId xmlns:a16="http://schemas.microsoft.com/office/drawing/2014/main" id="{00000000-0008-0000-1000-000006000000}"/>
            </a:ext>
          </a:extLst>
        </xdr:cNvPr>
        <xdr:cNvSpPr/>
      </xdr:nvSpPr>
      <xdr:spPr>
        <a:xfrm>
          <a:off x="609600" y="7067550"/>
          <a:ext cx="3027407" cy="69704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3</xdr:col>
      <xdr:colOff>393700</xdr:colOff>
      <xdr:row>42</xdr:row>
      <xdr:rowOff>127000</xdr:rowOff>
    </xdr:from>
    <xdr:to>
      <xdr:col>4</xdr:col>
      <xdr:colOff>609600</xdr:colOff>
      <xdr:row>44</xdr:row>
      <xdr:rowOff>114300</xdr:rowOff>
    </xdr:to>
    <xdr:cxnSp macro="">
      <xdr:nvCxnSpPr>
        <xdr:cNvPr id="7" name="Elbow Connector 8">
          <a:extLst>
            <a:ext uri="{FF2B5EF4-FFF2-40B4-BE49-F238E27FC236}">
              <a16:creationId xmlns:a16="http://schemas.microsoft.com/office/drawing/2014/main" id="{00000000-0008-0000-1000-000007000000}"/>
            </a:ext>
          </a:extLst>
        </xdr:cNvPr>
        <xdr:cNvCxnSpPr/>
      </xdr:nvCxnSpPr>
      <xdr:spPr>
        <a:xfrm rot="10800000" flipV="1">
          <a:off x="2851150" y="10728325"/>
          <a:ext cx="930275" cy="6350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50800</xdr:colOff>
      <xdr:row>44</xdr:row>
      <xdr:rowOff>25400</xdr:rowOff>
    </xdr:from>
    <xdr:to>
      <xdr:col>9</xdr:col>
      <xdr:colOff>558800</xdr:colOff>
      <xdr:row>46</xdr:row>
      <xdr:rowOff>25400</xdr:rowOff>
    </xdr:to>
    <xdr:cxnSp macro="">
      <xdr:nvCxnSpPr>
        <xdr:cNvPr id="8" name="Elbow Connector 11">
          <a:extLst>
            <a:ext uri="{FF2B5EF4-FFF2-40B4-BE49-F238E27FC236}">
              <a16:creationId xmlns:a16="http://schemas.microsoft.com/office/drawing/2014/main" id="{00000000-0008-0000-1000-000008000000}"/>
            </a:ext>
          </a:extLst>
        </xdr:cNvPr>
        <xdr:cNvCxnSpPr/>
      </xdr:nvCxnSpPr>
      <xdr:spPr>
        <a:xfrm rot="10800000" flipV="1">
          <a:off x="3222625" y="11274425"/>
          <a:ext cx="6432550" cy="381000"/>
        </a:xfrm>
        <a:prstGeom prst="bentConnector3">
          <a:avLst>
            <a:gd name="adj1" fmla="val -23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xdr:colOff>
      <xdr:row>63</xdr:row>
      <xdr:rowOff>12700</xdr:rowOff>
    </xdr:from>
    <xdr:to>
      <xdr:col>9</xdr:col>
      <xdr:colOff>533400</xdr:colOff>
      <xdr:row>65</xdr:row>
      <xdr:rowOff>76200</xdr:rowOff>
    </xdr:to>
    <xdr:cxnSp macro="">
      <xdr:nvCxnSpPr>
        <xdr:cNvPr id="9" name="Elbow Connector 17">
          <a:extLst>
            <a:ext uri="{FF2B5EF4-FFF2-40B4-BE49-F238E27FC236}">
              <a16:creationId xmlns:a16="http://schemas.microsoft.com/office/drawing/2014/main" id="{00000000-0008-0000-1000-000009000000}"/>
            </a:ext>
          </a:extLst>
        </xdr:cNvPr>
        <xdr:cNvCxnSpPr/>
      </xdr:nvCxnSpPr>
      <xdr:spPr>
        <a:xfrm rot="10800000" flipV="1">
          <a:off x="3209925" y="16386175"/>
          <a:ext cx="6419850" cy="444500"/>
        </a:xfrm>
        <a:prstGeom prst="bentConnector3">
          <a:avLst>
            <a:gd name="adj1" fmla="val 11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406400</xdr:colOff>
      <xdr:row>61</xdr:row>
      <xdr:rowOff>152400</xdr:rowOff>
    </xdr:from>
    <xdr:to>
      <xdr:col>5</xdr:col>
      <xdr:colOff>0</xdr:colOff>
      <xdr:row>63</xdr:row>
      <xdr:rowOff>139700</xdr:rowOff>
    </xdr:to>
    <xdr:cxnSp macro="">
      <xdr:nvCxnSpPr>
        <xdr:cNvPr id="10" name="Elbow Connector 20">
          <a:extLst>
            <a:ext uri="{FF2B5EF4-FFF2-40B4-BE49-F238E27FC236}">
              <a16:creationId xmlns:a16="http://schemas.microsoft.com/office/drawing/2014/main" id="{00000000-0008-0000-1000-00000A000000}"/>
            </a:ext>
          </a:extLst>
        </xdr:cNvPr>
        <xdr:cNvCxnSpPr/>
      </xdr:nvCxnSpPr>
      <xdr:spPr>
        <a:xfrm rot="10800000" flipV="1">
          <a:off x="2863850" y="15878175"/>
          <a:ext cx="917575" cy="6350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70</xdr:row>
      <xdr:rowOff>0</xdr:rowOff>
    </xdr:from>
    <xdr:to>
      <xdr:col>9</xdr:col>
      <xdr:colOff>101600</xdr:colOff>
      <xdr:row>73</xdr:row>
      <xdr:rowOff>88900</xdr:rowOff>
    </xdr:to>
    <xdr:sp macro="" textlink="">
      <xdr:nvSpPr>
        <xdr:cNvPr id="11" name="TextBox 10">
          <a:extLst>
            <a:ext uri="{FF2B5EF4-FFF2-40B4-BE49-F238E27FC236}">
              <a16:creationId xmlns:a16="http://schemas.microsoft.com/office/drawing/2014/main" id="{00000000-0008-0000-1000-00000B000000}"/>
            </a:ext>
          </a:extLst>
        </xdr:cNvPr>
        <xdr:cNvSpPr txBox="1"/>
      </xdr:nvSpPr>
      <xdr:spPr>
        <a:xfrm>
          <a:off x="1228725" y="17706975"/>
          <a:ext cx="7969250" cy="6604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bg2">
                  <a:lumMod val="10000"/>
                </a:schemeClr>
              </a:solidFill>
              <a:latin typeface="Lucida Bright" panose="02040602050505020304" pitchFamily="18" charset="0"/>
            </a:rPr>
            <a:t>Technique 1 is superior in the comparison because its MAD is smaller.</a:t>
          </a:r>
        </a:p>
      </xdr:txBody>
    </xdr:sp>
    <xdr:clientData/>
  </xdr:twoCellAnchor>
  <xdr:twoCellAnchor>
    <xdr:from>
      <xdr:col>10</xdr:col>
      <xdr:colOff>968374</xdr:colOff>
      <xdr:row>50</xdr:row>
      <xdr:rowOff>127000</xdr:rowOff>
    </xdr:from>
    <xdr:to>
      <xdr:col>12</xdr:col>
      <xdr:colOff>603249</xdr:colOff>
      <xdr:row>54</xdr:row>
      <xdr:rowOff>190500</xdr:rowOff>
    </xdr:to>
    <xdr:sp macro="" textlink="">
      <xdr:nvSpPr>
        <xdr:cNvPr id="12" name="Speech Bubble: Rectangle with Corners Rounded 11">
          <a:extLst>
            <a:ext uri="{FF2B5EF4-FFF2-40B4-BE49-F238E27FC236}">
              <a16:creationId xmlns:a16="http://schemas.microsoft.com/office/drawing/2014/main" id="{00000000-0008-0000-1000-00000C000000}"/>
            </a:ext>
          </a:extLst>
        </xdr:cNvPr>
        <xdr:cNvSpPr/>
      </xdr:nvSpPr>
      <xdr:spPr>
        <a:xfrm>
          <a:off x="11334749" y="12446000"/>
          <a:ext cx="1793875" cy="825500"/>
        </a:xfrm>
        <a:prstGeom prst="wedgeRoundRectCallout">
          <a:avLst>
            <a:gd name="adj1" fmla="val -109590"/>
            <a:gd name="adj2" fmla="val 106731"/>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chemeClr val="tx2">
                  <a:lumMod val="50000"/>
                </a:schemeClr>
              </a:solidFill>
            </a:rPr>
            <a:t>Absolute Value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952499</xdr:colOff>
      <xdr:row>6</xdr:row>
      <xdr:rowOff>18143</xdr:rowOff>
    </xdr:to>
    <xdr:sp macro="" textlink="">
      <xdr:nvSpPr>
        <xdr:cNvPr id="2" name="Rounded Rectangle 1">
          <a:extLst>
            <a:ext uri="{FF2B5EF4-FFF2-40B4-BE49-F238E27FC236}">
              <a16:creationId xmlns:a16="http://schemas.microsoft.com/office/drawing/2014/main" id="{00000000-0008-0000-1100-000002000000}"/>
            </a:ext>
          </a:extLst>
        </xdr:cNvPr>
        <xdr:cNvSpPr/>
      </xdr:nvSpPr>
      <xdr:spPr>
        <a:xfrm>
          <a:off x="3422015" y="310243"/>
          <a:ext cx="764285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5</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xdr:col>
      <xdr:colOff>3628</xdr:colOff>
      <xdr:row>8</xdr:row>
      <xdr:rowOff>84545</xdr:rowOff>
    </xdr:from>
    <xdr:to>
      <xdr:col>9</xdr:col>
      <xdr:colOff>421821</xdr:colOff>
      <xdr:row>17</xdr:row>
      <xdr:rowOff>340178</xdr:rowOff>
    </xdr:to>
    <xdr:sp macro="" textlink="">
      <xdr:nvSpPr>
        <xdr:cNvPr id="3" name="TextBox 2">
          <a:extLst>
            <a:ext uri="{FF2B5EF4-FFF2-40B4-BE49-F238E27FC236}">
              <a16:creationId xmlns:a16="http://schemas.microsoft.com/office/drawing/2014/main" id="{00000000-0008-0000-1100-000003000000}"/>
            </a:ext>
          </a:extLst>
        </xdr:cNvPr>
        <xdr:cNvSpPr txBox="1"/>
      </xdr:nvSpPr>
      <xdr:spPr>
        <a:xfrm>
          <a:off x="615949" y="1608545"/>
          <a:ext cx="9222015" cy="197013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Stevenson107</a:t>
          </a:r>
        </a:p>
        <a:p>
          <a:r>
            <a:rPr lang="en-US" sz="1800" b="0" baseline="0">
              <a:solidFill>
                <a:schemeClr val="bg2">
                  <a:lumMod val="10000"/>
                </a:schemeClr>
              </a:solidFill>
              <a:latin typeface="Lucida Bright" panose="02040602050505020304" pitchFamily="18" charset="0"/>
            </a:rPr>
            <a:t>The manager of a large manufacturer of industrial pumps must choose between two alternative forecasting techniques. Both techniques have been used to prepare forecasts for a six-month period. </a:t>
          </a:r>
        </a:p>
        <a:p>
          <a:endParaRPr lang="en-US" sz="1800" b="0" baseline="0">
            <a:solidFill>
              <a:schemeClr val="bg2">
                <a:lumMod val="10000"/>
              </a:schemeClr>
            </a:solidFill>
            <a:latin typeface="Lucida Bright" panose="02040602050505020304" pitchFamily="18" charset="0"/>
          </a:endParaRPr>
        </a:p>
        <a:p>
          <a:r>
            <a:rPr lang="en-US" sz="1800" b="0" baseline="0">
              <a:solidFill>
                <a:schemeClr val="bg2">
                  <a:lumMod val="10000"/>
                </a:schemeClr>
              </a:solidFill>
              <a:latin typeface="Lucida Bright" panose="02040602050505020304" pitchFamily="18" charset="0"/>
            </a:rPr>
            <a:t>Using MAD as a criterion, which technique yields the better forecast?</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738414</xdr:colOff>
      <xdr:row>8</xdr:row>
      <xdr:rowOff>121013</xdr:rowOff>
    </xdr:from>
    <xdr:to>
      <xdr:col>10</xdr:col>
      <xdr:colOff>738414</xdr:colOff>
      <xdr:row>54</xdr:row>
      <xdr:rowOff>60053</xdr:rowOff>
    </xdr:to>
    <xdr:cxnSp macro="">
      <xdr:nvCxnSpPr>
        <xdr:cNvPr id="5" name="Straight Connector 4">
          <a:extLst>
            <a:ext uri="{FF2B5EF4-FFF2-40B4-BE49-F238E27FC236}">
              <a16:creationId xmlns:a16="http://schemas.microsoft.com/office/drawing/2014/main" id="{00000000-0008-0000-1100-000005000000}"/>
            </a:ext>
          </a:extLst>
        </xdr:cNvPr>
        <xdr:cNvCxnSpPr/>
      </xdr:nvCxnSpPr>
      <xdr:spPr>
        <a:xfrm flipH="1">
          <a:off x="11188700" y="1645013"/>
          <a:ext cx="0" cy="115595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38100</xdr:colOff>
      <xdr:row>63</xdr:row>
      <xdr:rowOff>12700</xdr:rowOff>
    </xdr:from>
    <xdr:to>
      <xdr:col>9</xdr:col>
      <xdr:colOff>533400</xdr:colOff>
      <xdr:row>65</xdr:row>
      <xdr:rowOff>76200</xdr:rowOff>
    </xdr:to>
    <xdr:cxnSp macro="">
      <xdr:nvCxnSpPr>
        <xdr:cNvPr id="18" name="Elbow Connector 17">
          <a:extLst>
            <a:ext uri="{FF2B5EF4-FFF2-40B4-BE49-F238E27FC236}">
              <a16:creationId xmlns:a16="http://schemas.microsoft.com/office/drawing/2014/main" id="{00000000-0008-0000-1100-000012000000}"/>
            </a:ext>
          </a:extLst>
        </xdr:cNvPr>
        <xdr:cNvCxnSpPr/>
      </xdr:nvCxnSpPr>
      <xdr:spPr>
        <a:xfrm rot="10800000" flipV="1">
          <a:off x="3302000" y="16230600"/>
          <a:ext cx="5499100" cy="774700"/>
        </a:xfrm>
        <a:prstGeom prst="bentConnector3">
          <a:avLst>
            <a:gd name="adj1" fmla="val 11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406400</xdr:colOff>
      <xdr:row>61</xdr:row>
      <xdr:rowOff>152400</xdr:rowOff>
    </xdr:from>
    <xdr:to>
      <xdr:col>5</xdr:col>
      <xdr:colOff>0</xdr:colOff>
      <xdr:row>63</xdr:row>
      <xdr:rowOff>139700</xdr:rowOff>
    </xdr:to>
    <xdr:cxnSp macro="">
      <xdr:nvCxnSpPr>
        <xdr:cNvPr id="21" name="Elbow Connector 20">
          <a:extLst>
            <a:ext uri="{FF2B5EF4-FFF2-40B4-BE49-F238E27FC236}">
              <a16:creationId xmlns:a16="http://schemas.microsoft.com/office/drawing/2014/main" id="{00000000-0008-0000-1100-000015000000}"/>
            </a:ext>
          </a:extLst>
        </xdr:cNvPr>
        <xdr:cNvCxnSpPr/>
      </xdr:nvCxnSpPr>
      <xdr:spPr>
        <a:xfrm rot="10800000" flipV="1">
          <a:off x="2933700" y="15709900"/>
          <a:ext cx="952500" cy="6477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70</xdr:row>
      <xdr:rowOff>0</xdr:rowOff>
    </xdr:from>
    <xdr:to>
      <xdr:col>9</xdr:col>
      <xdr:colOff>101600</xdr:colOff>
      <xdr:row>73</xdr:row>
      <xdr:rowOff>88900</xdr:rowOff>
    </xdr:to>
    <xdr:sp macro="" textlink="">
      <xdr:nvSpPr>
        <xdr:cNvPr id="23" name="TextBox 22">
          <a:extLst>
            <a:ext uri="{FF2B5EF4-FFF2-40B4-BE49-F238E27FC236}">
              <a16:creationId xmlns:a16="http://schemas.microsoft.com/office/drawing/2014/main" id="{00000000-0008-0000-1100-000017000000}"/>
            </a:ext>
          </a:extLst>
        </xdr:cNvPr>
        <xdr:cNvSpPr txBox="1"/>
      </xdr:nvSpPr>
      <xdr:spPr>
        <a:xfrm>
          <a:off x="1257300" y="17462500"/>
          <a:ext cx="7112000" cy="6223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bg2">
                  <a:lumMod val="10000"/>
                </a:schemeClr>
              </a:solidFill>
              <a:latin typeface="Lucida Bright" panose="02040602050505020304" pitchFamily="18" charset="0"/>
            </a:rPr>
            <a:t>Technique 1 is superior in the comparison because its MAD is smaller.</a:t>
          </a:r>
        </a:p>
      </xdr:txBody>
    </xdr:sp>
    <xdr:clientData/>
  </xdr:twoCellAnchor>
  <xdr:twoCellAnchor>
    <xdr:from>
      <xdr:col>12</xdr:col>
      <xdr:colOff>231321</xdr:colOff>
      <xdr:row>5</xdr:row>
      <xdr:rowOff>122465</xdr:rowOff>
    </xdr:from>
    <xdr:to>
      <xdr:col>15</xdr:col>
      <xdr:colOff>74839</xdr:colOff>
      <xdr:row>10</xdr:row>
      <xdr:rowOff>84365</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00000000-0008-0000-1100-00000D000000}"/>
            </a:ext>
          </a:extLst>
        </xdr:cNvPr>
        <xdr:cNvSpPr/>
      </xdr:nvSpPr>
      <xdr:spPr>
        <a:xfrm>
          <a:off x="12028714" y="1074965"/>
          <a:ext cx="2088696"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81641</xdr:colOff>
      <xdr:row>10</xdr:row>
      <xdr:rowOff>163284</xdr:rowOff>
    </xdr:from>
    <xdr:to>
      <xdr:col>14</xdr:col>
      <xdr:colOff>312963</xdr:colOff>
      <xdr:row>35</xdr:row>
      <xdr:rowOff>81643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306284" y="2068284"/>
          <a:ext cx="7579179" cy="508907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Suppose</a:t>
          </a:r>
          <a:r>
            <a:rPr lang="en-US" sz="2000" baseline="0">
              <a:solidFill>
                <a:schemeClr val="dk1"/>
              </a:solidFill>
              <a:latin typeface="Lucida Bright" panose="02040602050505020304" pitchFamily="18" charset="0"/>
              <a:ea typeface="+mn-ea"/>
              <a:cs typeface="+mn-cs"/>
            </a:rPr>
            <a:t> that management of Burger Dome wants to evaluate the desirability of opening a second order processing station so that two customers can be served simultaneously.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Assume a single waiting line with the first customer in line moving to the first available server.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mean arrival rate is 0.75 and mean service rate is 0.50 customer per minute per channel.</a:t>
          </a:r>
        </a:p>
        <a:p>
          <a:r>
            <a:rPr lang="en-US" sz="2000" baseline="0">
              <a:solidFill>
                <a:schemeClr val="dk1"/>
              </a:solidFill>
              <a:latin typeface="Lucida Bright" panose="02040602050505020304" pitchFamily="18" charset="0"/>
              <a:ea typeface="+mn-ea"/>
              <a:cs typeface="+mn-cs"/>
            </a:rPr>
            <a:t> </a:t>
          </a:r>
        </a:p>
        <a:p>
          <a:r>
            <a:rPr lang="en-US" sz="2000" baseline="0">
              <a:solidFill>
                <a:schemeClr val="dk1"/>
              </a:solidFill>
              <a:latin typeface="Lucida Bright" panose="02040602050505020304" pitchFamily="18" charset="0"/>
              <a:ea typeface="+mn-ea"/>
              <a:cs typeface="+mn-cs"/>
            </a:rPr>
            <a:t>Calculate the probability that arriving unit has to wait for service.</a:t>
          </a:r>
        </a:p>
        <a:p>
          <a:endParaRPr lang="en-US" sz="2000" baseline="0">
            <a:solidFill>
              <a:schemeClr val="dk1"/>
            </a:solidFill>
            <a:latin typeface="Lucida Bright" panose="02040602050505020304" pitchFamily="18" charset="0"/>
            <a:ea typeface="+mn-ea"/>
            <a:cs typeface="+mn-cs"/>
          </a:endParaRPr>
        </a:p>
      </xdr:txBody>
    </xdr:sp>
    <xdr:clientData/>
  </xdr:twoCellAnchor>
  <xdr:twoCellAnchor>
    <xdr:from>
      <xdr:col>1</xdr:col>
      <xdr:colOff>204107</xdr:colOff>
      <xdr:row>2</xdr:row>
      <xdr:rowOff>13606</xdr:rowOff>
    </xdr:from>
    <xdr:to>
      <xdr:col>3</xdr:col>
      <xdr:colOff>258536</xdr:colOff>
      <xdr:row>7</xdr:row>
      <xdr:rowOff>95249</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816428" y="394606"/>
          <a:ext cx="1279072" cy="1034143"/>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rPr>
            <a:t>Back</a:t>
          </a:r>
        </a:p>
      </xdr:txBody>
    </xdr:sp>
    <xdr:clientData/>
  </xdr:twoCellAnchor>
  <xdr:twoCellAnchor>
    <xdr:from>
      <xdr:col>15</xdr:col>
      <xdr:colOff>408215</xdr:colOff>
      <xdr:row>4</xdr:row>
      <xdr:rowOff>163286</xdr:rowOff>
    </xdr:from>
    <xdr:to>
      <xdr:col>15</xdr:col>
      <xdr:colOff>408215</xdr:colOff>
      <xdr:row>43</xdr:row>
      <xdr:rowOff>27215</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9593036" y="925286"/>
          <a:ext cx="0" cy="79737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272142</xdr:colOff>
      <xdr:row>12</xdr:row>
      <xdr:rowOff>190499</xdr:rowOff>
    </xdr:from>
    <xdr:to>
      <xdr:col>22</xdr:col>
      <xdr:colOff>353785</xdr:colOff>
      <xdr:row>22</xdr:row>
      <xdr:rowOff>190498</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0069285" y="2476499"/>
          <a:ext cx="3918857" cy="1904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800">
            <a:latin typeface="Lucida Bright" panose="02040602050505020304" pitchFamily="18" charset="0"/>
          </a:endParaRPr>
        </a:p>
        <a:p>
          <a:r>
            <a:rPr lang="en-US" sz="1800">
              <a:latin typeface="Lucida Bright" panose="02040602050505020304" pitchFamily="18" charset="0"/>
            </a:rPr>
            <a:t>Pw = 0.3333</a:t>
          </a:r>
        </a:p>
        <a:p>
          <a:endParaRPr lang="en-US" sz="1800">
            <a:latin typeface="Lucida Bright" panose="02040602050505020304" pitchFamily="18" charset="0"/>
          </a:endParaRPr>
        </a:p>
      </xdr:txBody>
    </xdr:sp>
    <xdr:clientData/>
  </xdr:twoCellAnchor>
  <xdr:twoCellAnchor>
    <xdr:from>
      <xdr:col>4</xdr:col>
      <xdr:colOff>236422</xdr:colOff>
      <xdr:row>2</xdr:row>
      <xdr:rowOff>190499</xdr:rowOff>
    </xdr:from>
    <xdr:to>
      <xdr:col>14</xdr:col>
      <xdr:colOff>517071</xdr:colOff>
      <xdr:row>6</xdr:row>
      <xdr:rowOff>190499</xdr:rowOff>
    </xdr:to>
    <xdr:sp macro="" textlink="">
      <xdr:nvSpPr>
        <xdr:cNvPr id="6" name="Rounded Rectangle 1">
          <a:extLst>
            <a:ext uri="{FF2B5EF4-FFF2-40B4-BE49-F238E27FC236}">
              <a16:creationId xmlns:a16="http://schemas.microsoft.com/office/drawing/2014/main" id="{00000000-0008-0000-0000-000006000000}"/>
            </a:ext>
          </a:extLst>
        </xdr:cNvPr>
        <xdr:cNvSpPr/>
      </xdr:nvSpPr>
      <xdr:spPr>
        <a:xfrm>
          <a:off x="2685708" y="571499"/>
          <a:ext cx="6403863" cy="7620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0000"/>
              </a:solidFill>
              <a:latin typeface="Lucida Bright" panose="02040602050505020304" pitchFamily="18" charset="0"/>
            </a:rPr>
            <a:t>Check</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Waiting</a:t>
          </a:r>
          <a:r>
            <a:rPr lang="en-US" sz="3200" b="0" baseline="0">
              <a:solidFill>
                <a:schemeClr val="accent4">
                  <a:lumMod val="50000"/>
                </a:schemeClr>
              </a:solidFill>
              <a:latin typeface="Lucida Bright" panose="02040602050505020304" pitchFamily="18" charset="0"/>
            </a:rPr>
            <a:t> Lines </a:t>
          </a:r>
          <a:r>
            <a:rPr lang="en-US" sz="3200" b="0">
              <a:solidFill>
                <a:schemeClr val="accent4">
                  <a:lumMod val="50000"/>
                </a:schemeClr>
              </a:solidFill>
              <a:latin typeface="Lucida Bright" panose="02040602050505020304" pitchFamily="18" charset="0"/>
            </a:rPr>
            <a:t>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2</a:t>
          </a:r>
          <a:r>
            <a:rPr lang="en-US" sz="3200" b="1">
              <a:solidFill>
                <a:schemeClr val="accent2">
                  <a:lumMod val="50000"/>
                </a:schemeClr>
              </a:solidFill>
              <a:latin typeface="Lucida Bright" panose="02040602050505020304" pitchFamily="18" charset="0"/>
            </a:rPr>
            <a:t>  </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377190</xdr:colOff>
      <xdr:row>2</xdr:row>
      <xdr:rowOff>56243</xdr:rowOff>
    </xdr:from>
    <xdr:to>
      <xdr:col>11</xdr:col>
      <xdr:colOff>938892</xdr:colOff>
      <xdr:row>6</xdr:row>
      <xdr:rowOff>132443</xdr:rowOff>
    </xdr:to>
    <xdr:sp macro="" textlink="">
      <xdr:nvSpPr>
        <xdr:cNvPr id="2" name="Rounded Rectangle 1">
          <a:extLst>
            <a:ext uri="{FF2B5EF4-FFF2-40B4-BE49-F238E27FC236}">
              <a16:creationId xmlns:a16="http://schemas.microsoft.com/office/drawing/2014/main" id="{00000000-0008-0000-1200-000002000000}"/>
            </a:ext>
          </a:extLst>
        </xdr:cNvPr>
        <xdr:cNvSpPr/>
      </xdr:nvSpPr>
      <xdr:spPr>
        <a:xfrm>
          <a:off x="2840083" y="437243"/>
          <a:ext cx="660327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 </a:t>
          </a: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26</xdr:row>
      <xdr:rowOff>204107</xdr:rowOff>
    </xdr:to>
    <xdr:sp macro="" textlink="">
      <xdr:nvSpPr>
        <xdr:cNvPr id="3" name="TextBox 2">
          <a:extLst>
            <a:ext uri="{FF2B5EF4-FFF2-40B4-BE49-F238E27FC236}">
              <a16:creationId xmlns:a16="http://schemas.microsoft.com/office/drawing/2014/main" id="{00000000-0008-0000-1200-000003000000}"/>
            </a:ext>
          </a:extLst>
        </xdr:cNvPr>
        <xdr:cNvSpPr txBox="1"/>
      </xdr:nvSpPr>
      <xdr:spPr>
        <a:xfrm>
          <a:off x="740228" y="1862546"/>
          <a:ext cx="8891452" cy="329456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A furniture manufacturer wants to predict quarterly demand for a certain loveseat for periods 15 and 16, which happens to be the second and third quarter of a particular year. The series consists of both trend and seasonality. </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The trend portion of demand is projected using the equation:</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Ft = 124 +7.5*t</a:t>
          </a:r>
        </a:p>
        <a:p>
          <a:endParaRPr lang="en-US" sz="2000" b="0" baseline="0">
            <a:solidFill>
              <a:schemeClr val="bg2">
                <a:lumMod val="10000"/>
              </a:schemeClr>
            </a:solidFill>
            <a:latin typeface="Lucida Bright" panose="02040602050505020304" pitchFamily="18" charset="0"/>
          </a:endParaRP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2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1200-000005000000}"/>
            </a:ext>
          </a:extLst>
        </xdr:cNvPr>
        <xdr:cNvCxnSpPr/>
      </xdr:nvCxnSpPr>
      <xdr:spPr>
        <a:xfrm flipH="1">
          <a:off x="10363200" y="1455420"/>
          <a:ext cx="0" cy="88449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737507</xdr:colOff>
      <xdr:row>6</xdr:row>
      <xdr:rowOff>114300</xdr:rowOff>
    </xdr:from>
    <xdr:to>
      <xdr:col>18</xdr:col>
      <xdr:colOff>230232</xdr:colOff>
      <xdr:row>10</xdr:row>
      <xdr:rowOff>51162</xdr:rowOff>
    </xdr:to>
    <xdr:sp macro="" textlink="">
      <xdr:nvSpPr>
        <xdr:cNvPr id="6" name="Rounded Rectangle 5">
          <a:extLst>
            <a:ext uri="{FF2B5EF4-FFF2-40B4-BE49-F238E27FC236}">
              <a16:creationId xmlns:a16="http://schemas.microsoft.com/office/drawing/2014/main" id="{00000000-0008-0000-1200-000006000000}"/>
            </a:ext>
          </a:extLst>
        </xdr:cNvPr>
        <xdr:cNvSpPr/>
      </xdr:nvSpPr>
      <xdr:spPr>
        <a:xfrm>
          <a:off x="11772900" y="1257300"/>
          <a:ext cx="3044189" cy="698862"/>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13</xdr:col>
      <xdr:colOff>53520</xdr:colOff>
      <xdr:row>13</xdr:row>
      <xdr:rowOff>41003</xdr:rowOff>
    </xdr:from>
    <xdr:to>
      <xdr:col>19</xdr:col>
      <xdr:colOff>416378</xdr:colOff>
      <xdr:row>23</xdr:row>
      <xdr:rowOff>130629</xdr:rowOff>
    </xdr:to>
    <xdr:sp macro="" textlink="">
      <xdr:nvSpPr>
        <xdr:cNvPr id="7" name="TextBox 6">
          <a:extLst>
            <a:ext uri="{FF2B5EF4-FFF2-40B4-BE49-F238E27FC236}">
              <a16:creationId xmlns:a16="http://schemas.microsoft.com/office/drawing/2014/main" id="{00000000-0008-0000-1200-000007000000}"/>
            </a:ext>
          </a:extLst>
        </xdr:cNvPr>
        <xdr:cNvSpPr txBox="1"/>
      </xdr:nvSpPr>
      <xdr:spPr>
        <a:xfrm>
          <a:off x="10789556" y="2517503"/>
          <a:ext cx="5370286" cy="199462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bg2">
                  <a:lumMod val="10000"/>
                </a:schemeClr>
              </a:solidFill>
              <a:latin typeface="Lucida Bright" panose="02040602050505020304" pitchFamily="18" charset="0"/>
            </a:rPr>
            <a:t>The trend values  at t = 15 and t = 16 are:</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F15 = 124 +7.5*15 = 236.5</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F16 = 124 +7.5*16 = 244.0</a:t>
          </a:r>
        </a:p>
        <a:p>
          <a:endParaRPr lang="en-US" sz="2000" b="0" baseline="0">
            <a:solidFill>
              <a:schemeClr val="bg2">
                <a:lumMod val="10000"/>
              </a:schemeClr>
            </a:solidFill>
            <a:latin typeface="Lucida Bright" panose="02040602050505020304" pitchFamily="18" charset="0"/>
          </a:endParaRPr>
        </a:p>
        <a:p>
          <a:endParaRPr lang="en-US" sz="2800" b="0" baseline="0">
            <a:solidFill>
              <a:schemeClr val="bg2">
                <a:lumMod val="10000"/>
              </a:schemeClr>
            </a:solidFill>
            <a:latin typeface="Lucida Bright" panose="02040602050505020304" pitchFamily="18"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3</xdr:col>
      <xdr:colOff>377191</xdr:colOff>
      <xdr:row>2</xdr:row>
      <xdr:rowOff>56243</xdr:rowOff>
    </xdr:from>
    <xdr:to>
      <xdr:col>11</xdr:col>
      <xdr:colOff>73660</xdr:colOff>
      <xdr:row>6</xdr:row>
      <xdr:rowOff>132443</xdr:rowOff>
    </xdr:to>
    <xdr:sp macro="" textlink="">
      <xdr:nvSpPr>
        <xdr:cNvPr id="2" name="Rounded Rectangle 1">
          <a:extLst>
            <a:ext uri="{FF2B5EF4-FFF2-40B4-BE49-F238E27FC236}">
              <a16:creationId xmlns:a16="http://schemas.microsoft.com/office/drawing/2014/main" id="{00000000-0008-0000-1300-000002000000}"/>
            </a:ext>
          </a:extLst>
        </xdr:cNvPr>
        <xdr:cNvSpPr/>
      </xdr:nvSpPr>
      <xdr:spPr>
        <a:xfrm>
          <a:off x="2904491" y="411843"/>
          <a:ext cx="5894069" cy="7874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26</xdr:row>
      <xdr:rowOff>204107</xdr:rowOff>
    </xdr:to>
    <xdr:sp macro="" textlink="">
      <xdr:nvSpPr>
        <xdr:cNvPr id="3" name="TextBox 2">
          <a:extLst>
            <a:ext uri="{FF2B5EF4-FFF2-40B4-BE49-F238E27FC236}">
              <a16:creationId xmlns:a16="http://schemas.microsoft.com/office/drawing/2014/main" id="{00000000-0008-0000-1300-000003000000}"/>
            </a:ext>
          </a:extLst>
        </xdr:cNvPr>
        <xdr:cNvSpPr txBox="1"/>
      </xdr:nvSpPr>
      <xdr:spPr>
        <a:xfrm>
          <a:off x="742949" y="1862546"/>
          <a:ext cx="8907781" cy="329456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A furniture manufacturer wants to predict quarterly demand for a certain loveseat for periods 15 and 16, which happens to be the second and third quarter of a particular year. The series consists of both trend and seasonality. </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The trend portion of demand is projected using the equation:</a:t>
          </a:r>
        </a:p>
        <a:p>
          <a:endParaRPr lang="en-US" sz="2000" b="0" baseline="0">
            <a:solidFill>
              <a:schemeClr val="bg2">
                <a:lumMod val="10000"/>
              </a:schemeClr>
            </a:solidFill>
            <a:latin typeface="Lucida Bright" panose="02040602050505020304" pitchFamily="18" charset="0"/>
          </a:endParaRPr>
        </a:p>
        <a:p>
          <a:r>
            <a:rPr lang="en-US" sz="2000" b="0" baseline="0">
              <a:solidFill>
                <a:schemeClr val="bg2">
                  <a:lumMod val="10000"/>
                </a:schemeClr>
              </a:solidFill>
              <a:latin typeface="Lucida Bright" panose="02040602050505020304" pitchFamily="18" charset="0"/>
            </a:rPr>
            <a:t>Ft = 124 +7.5*t</a:t>
          </a:r>
        </a:p>
        <a:p>
          <a:endParaRPr lang="en-US" sz="2000" b="0" baseline="0">
            <a:solidFill>
              <a:schemeClr val="bg2">
                <a:lumMod val="10000"/>
              </a:schemeClr>
            </a:solidFill>
            <a:latin typeface="Lucida Bright" panose="02040602050505020304" pitchFamily="18" charset="0"/>
          </a:endParaRP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3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1300-000005000000}"/>
            </a:ext>
          </a:extLst>
        </xdr:cNvPr>
        <xdr:cNvCxnSpPr/>
      </xdr:nvCxnSpPr>
      <xdr:spPr>
        <a:xfrm flipH="1">
          <a:off x="10622280" y="1402080"/>
          <a:ext cx="0" cy="87401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0</xdr:colOff>
      <xdr:row>5</xdr:row>
      <xdr:rowOff>0</xdr:rowOff>
    </xdr:from>
    <xdr:to>
      <xdr:col>16</xdr:col>
      <xdr:colOff>571500</xdr:colOff>
      <xdr:row>9</xdr:row>
      <xdr:rowOff>152400</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1300-000009000000}"/>
            </a:ext>
          </a:extLst>
        </xdr:cNvPr>
        <xdr:cNvSpPr/>
      </xdr:nvSpPr>
      <xdr:spPr>
        <a:xfrm>
          <a:off x="11035393" y="952500"/>
          <a:ext cx="1877786"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00000000-0008-0000-1400-000002000000}"/>
            </a:ext>
          </a:extLst>
        </xdr:cNvPr>
        <xdr:cNvSpPr/>
      </xdr:nvSpPr>
      <xdr:spPr>
        <a:xfrm>
          <a:off x="4034791" y="409303"/>
          <a:ext cx="5886449"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rPr>
            <a:t>Problem 9  </a:t>
          </a:r>
        </a:p>
      </xdr:txBody>
    </xdr:sp>
    <xdr:clientData/>
  </xdr:twoCellAnchor>
  <xdr:twoCellAnchor>
    <xdr:from>
      <xdr:col>1</xdr:col>
      <xdr:colOff>130628</xdr:colOff>
      <xdr:row>9</xdr:row>
      <xdr:rowOff>148046</xdr:rowOff>
    </xdr:from>
    <xdr:to>
      <xdr:col>12</xdr:col>
      <xdr:colOff>279400</xdr:colOff>
      <xdr:row>21</xdr:row>
      <xdr:rowOff>177800</xdr:rowOff>
    </xdr:to>
    <xdr:sp macro="" textlink="">
      <xdr:nvSpPr>
        <xdr:cNvPr id="3" name="TextBox 2">
          <a:extLst>
            <a:ext uri="{FF2B5EF4-FFF2-40B4-BE49-F238E27FC236}">
              <a16:creationId xmlns:a16="http://schemas.microsoft.com/office/drawing/2014/main" id="{00000000-0008-0000-1400-000003000000}"/>
            </a:ext>
          </a:extLst>
        </xdr:cNvPr>
        <xdr:cNvSpPr txBox="1"/>
      </xdr:nvSpPr>
      <xdr:spPr>
        <a:xfrm>
          <a:off x="752928" y="1748246"/>
          <a:ext cx="9394372" cy="22014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latin typeface="Lucida Bright" panose="02040602050505020304" pitchFamily="18" charset="0"/>
            </a:rPr>
            <a:t>Stevenson 820</a:t>
          </a:r>
        </a:p>
        <a:p>
          <a:r>
            <a:rPr lang="en-US" sz="2000" b="0" baseline="0">
              <a:solidFill>
                <a:schemeClr val="bg2">
                  <a:lumMod val="10000"/>
                </a:schemeClr>
              </a:solidFill>
              <a:latin typeface="Lucida Bright" panose="02040602050505020304" pitchFamily="18" charset="0"/>
            </a:rPr>
            <a:t>The manager of a small truck dealership wants to know whether or not the new policy for reordering trucks will lead to changes in order frequency. </a:t>
          </a:r>
        </a:p>
        <a:p>
          <a:r>
            <a:rPr lang="en-US" sz="2000" b="0" baseline="0">
              <a:solidFill>
                <a:schemeClr val="bg2">
                  <a:lumMod val="10000"/>
                </a:schemeClr>
              </a:solidFill>
              <a:latin typeface="Lucida Bright" panose="02040602050505020304" pitchFamily="18" charset="0"/>
            </a:rPr>
            <a:t>Under the new policy, two trucks are to be ordered whenever the number  of trucks on hand is five or fewer. The orders for trucks can be filled overnight.</a:t>
          </a:r>
        </a:p>
        <a:p>
          <a:r>
            <a:rPr lang="en-US" sz="2000" b="0" baseline="0">
              <a:solidFill>
                <a:schemeClr val="bg2">
                  <a:lumMod val="10000"/>
                </a:schemeClr>
              </a:solidFill>
              <a:latin typeface="Lucida Bright" panose="02040602050505020304" pitchFamily="18" charset="0"/>
            </a:rPr>
            <a:t>According to the dealer's records, the probability distribution for daily demand is:</a:t>
          </a:r>
        </a:p>
      </xdr:txBody>
    </xdr:sp>
    <xdr:clientData/>
  </xdr:twoCellAnchor>
  <xdr:twoCellAnchor>
    <xdr:from>
      <xdr:col>2</xdr:col>
      <xdr:colOff>218079</xdr:colOff>
      <xdr:row>1</xdr:row>
      <xdr:rowOff>148409</xdr:rowOff>
    </xdr:from>
    <xdr:to>
      <xdr:col>3</xdr:col>
      <xdr:colOff>142604</xdr:colOff>
      <xdr:row>7</xdr:row>
      <xdr:rowOff>60780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400-000004000000}"/>
            </a:ext>
          </a:extLst>
        </xdr:cNvPr>
        <xdr:cNvSpPr/>
      </xdr:nvSpPr>
      <xdr:spPr>
        <a:xfrm>
          <a:off x="1475379" y="326209"/>
          <a:ext cx="1194525" cy="9791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1400-000005000000}"/>
            </a:ext>
          </a:extLst>
        </xdr:cNvPr>
        <xdr:cNvCxnSpPr/>
      </xdr:nvCxnSpPr>
      <xdr:spPr>
        <a:xfrm flipH="1">
          <a:off x="10622280" y="1402080"/>
          <a:ext cx="0" cy="87401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613228</xdr:colOff>
      <xdr:row>28</xdr:row>
      <xdr:rowOff>275046</xdr:rowOff>
    </xdr:from>
    <xdr:to>
      <xdr:col>12</xdr:col>
      <xdr:colOff>139700</xdr:colOff>
      <xdr:row>38</xdr:row>
      <xdr:rowOff>177800</xdr:rowOff>
    </xdr:to>
    <xdr:sp macro="" textlink="">
      <xdr:nvSpPr>
        <xdr:cNvPr id="6" name="TextBox 5">
          <a:extLst>
            <a:ext uri="{FF2B5EF4-FFF2-40B4-BE49-F238E27FC236}">
              <a16:creationId xmlns:a16="http://schemas.microsoft.com/office/drawing/2014/main" id="{00000000-0008-0000-1400-000006000000}"/>
            </a:ext>
          </a:extLst>
        </xdr:cNvPr>
        <xdr:cNvSpPr txBox="1"/>
      </xdr:nvSpPr>
      <xdr:spPr>
        <a:xfrm>
          <a:off x="613228" y="6193246"/>
          <a:ext cx="10207172" cy="25443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a:effectLst/>
            <a:latin typeface="Lucida Bright" panose="02040602050505020304" pitchFamily="18" charset="0"/>
          </a:endParaRPr>
        </a:p>
        <a:p>
          <a:r>
            <a:rPr lang="en-US" sz="2000">
              <a:effectLst/>
              <a:latin typeface="Lucida Bright" panose="02040602050505020304" pitchFamily="18" charset="0"/>
            </a:rPr>
            <a:t>Assume</a:t>
          </a:r>
          <a:r>
            <a:rPr lang="en-US" sz="2000" baseline="0">
              <a:effectLst/>
              <a:latin typeface="Lucida Bright" panose="02040602050505020304" pitchFamily="18" charset="0"/>
            </a:rPr>
            <a:t> that the begining inventory of trucks is 7.</a:t>
          </a:r>
        </a:p>
        <a:p>
          <a:endParaRPr lang="en-US" sz="2000" baseline="0">
            <a:effectLst/>
            <a:latin typeface="Lucida Bright" panose="02040602050505020304" pitchFamily="18" charset="0"/>
          </a:endParaRPr>
        </a:p>
        <a:p>
          <a:r>
            <a:rPr lang="en-US" sz="2000" baseline="0">
              <a:effectLst/>
              <a:latin typeface="Lucida Bright" panose="02040602050505020304" pitchFamily="18" charset="0"/>
            </a:rPr>
            <a:t>a) Identify the specific days when new trucks have to be ordered over the next </a:t>
          </a:r>
        </a:p>
        <a:p>
          <a:r>
            <a:rPr lang="en-US" sz="2000" baseline="0">
              <a:effectLst/>
              <a:latin typeface="Lucida Bright" panose="02040602050505020304" pitchFamily="18" charset="0"/>
            </a:rPr>
            <a:t>   10 days.</a:t>
          </a:r>
        </a:p>
        <a:p>
          <a:endParaRPr lang="en-US" sz="2000" baseline="0">
            <a:effectLst/>
            <a:latin typeface="Lucida Bright" panose="02040602050505020304" pitchFamily="18" charset="0"/>
          </a:endParaRPr>
        </a:p>
        <a:p>
          <a:r>
            <a:rPr lang="en-US" sz="2000" baseline="0">
              <a:effectLst/>
              <a:latin typeface="Lucida Bright" panose="02040602050505020304" pitchFamily="18" charset="0"/>
            </a:rPr>
            <a:t>b) What is the total number of new tracks to be ordered during the next 10 days?</a:t>
          </a:r>
          <a:endParaRPr lang="en-US" sz="2000">
            <a:effectLst/>
            <a:latin typeface="Lucida Bright" panose="02040602050505020304" pitchFamily="18" charset="0"/>
          </a:endParaRPr>
        </a:p>
      </xdr:txBody>
    </xdr:sp>
    <xdr:clientData/>
  </xdr:twoCellAnchor>
  <xdr:twoCellAnchor>
    <xdr:from>
      <xdr:col>1</xdr:col>
      <xdr:colOff>54428</xdr:colOff>
      <xdr:row>41</xdr:row>
      <xdr:rowOff>21046</xdr:rowOff>
    </xdr:from>
    <xdr:to>
      <xdr:col>12</xdr:col>
      <xdr:colOff>203200</xdr:colOff>
      <xdr:row>45</xdr:row>
      <xdr:rowOff>114300</xdr:rowOff>
    </xdr:to>
    <xdr:sp macro="" textlink="">
      <xdr:nvSpPr>
        <xdr:cNvPr id="7" name="TextBox 6">
          <a:extLst>
            <a:ext uri="{FF2B5EF4-FFF2-40B4-BE49-F238E27FC236}">
              <a16:creationId xmlns:a16="http://schemas.microsoft.com/office/drawing/2014/main" id="{00000000-0008-0000-1400-000007000000}"/>
            </a:ext>
          </a:extLst>
        </xdr:cNvPr>
        <xdr:cNvSpPr txBox="1"/>
      </xdr:nvSpPr>
      <xdr:spPr>
        <a:xfrm>
          <a:off x="676728" y="9165046"/>
          <a:ext cx="10207172" cy="8044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effectLst/>
              <a:latin typeface="Lucida Bright" panose="02040602050505020304" pitchFamily="18" charset="0"/>
            </a:rPr>
            <a:t>The</a:t>
          </a:r>
          <a:r>
            <a:rPr lang="en-US" sz="2000" baseline="0">
              <a:effectLst/>
              <a:latin typeface="Lucida Bright" panose="02040602050505020304" pitchFamily="18" charset="0"/>
            </a:rPr>
            <a:t> following random numbers were obtained from the tables of random numbers:</a:t>
          </a:r>
          <a:endParaRPr lang="en-US" sz="2000">
            <a:effectLst/>
            <a:latin typeface="Lucida Bright" panose="02040602050505020304" pitchFamily="18" charset="0"/>
          </a:endParaRPr>
        </a:p>
      </xdr:txBody>
    </xdr:sp>
    <xdr:clientData/>
  </xdr:twoCellAnchor>
  <xdr:twoCellAnchor>
    <xdr:from>
      <xdr:col>14</xdr:col>
      <xdr:colOff>30480</xdr:colOff>
      <xdr:row>5</xdr:row>
      <xdr:rowOff>106680</xdr:rowOff>
    </xdr:from>
    <xdr:to>
      <xdr:col>18</xdr:col>
      <xdr:colOff>335280</xdr:colOff>
      <xdr:row>10</xdr:row>
      <xdr:rowOff>60960</xdr:rowOff>
    </xdr:to>
    <xdr:sp macro="" textlink="">
      <xdr:nvSpPr>
        <xdr:cNvPr id="8" name="Rounded Rectangle 7">
          <a:extLst>
            <a:ext uri="{FF2B5EF4-FFF2-40B4-BE49-F238E27FC236}">
              <a16:creationId xmlns:a16="http://schemas.microsoft.com/office/drawing/2014/main" id="{00000000-0008-0000-1400-000008000000}"/>
            </a:ext>
          </a:extLst>
        </xdr:cNvPr>
        <xdr:cNvSpPr/>
      </xdr:nvSpPr>
      <xdr:spPr>
        <a:xfrm>
          <a:off x="12405360" y="1021080"/>
          <a:ext cx="3977640" cy="86868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14</xdr:col>
      <xdr:colOff>243840</xdr:colOff>
      <xdr:row>41</xdr:row>
      <xdr:rowOff>5806</xdr:rowOff>
    </xdr:from>
    <xdr:to>
      <xdr:col>21</xdr:col>
      <xdr:colOff>228600</xdr:colOff>
      <xdr:row>48</xdr:row>
      <xdr:rowOff>213360</xdr:rowOff>
    </xdr:to>
    <xdr:sp macro="" textlink="">
      <xdr:nvSpPr>
        <xdr:cNvPr id="9" name="TextBox 8">
          <a:extLst>
            <a:ext uri="{FF2B5EF4-FFF2-40B4-BE49-F238E27FC236}">
              <a16:creationId xmlns:a16="http://schemas.microsoft.com/office/drawing/2014/main" id="{00000000-0008-0000-1400-000009000000}"/>
            </a:ext>
          </a:extLst>
        </xdr:cNvPr>
        <xdr:cNvSpPr txBox="1"/>
      </xdr:nvSpPr>
      <xdr:spPr>
        <a:xfrm>
          <a:off x="12618720" y="11024326"/>
          <a:ext cx="8534400" cy="14877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effectLst/>
              <a:latin typeface="Lucida Bright" panose="02040602050505020304" pitchFamily="18" charset="0"/>
            </a:rPr>
            <a:t>Reorder days : 2, 5, 7</a:t>
          </a:r>
        </a:p>
        <a:p>
          <a:r>
            <a:rPr lang="en-US" sz="2000">
              <a:effectLst/>
              <a:latin typeface="Lucida Bright" panose="02040602050505020304" pitchFamily="18" charset="0"/>
            </a:rPr>
            <a:t>Total Reordered</a:t>
          </a:r>
          <a:r>
            <a:rPr lang="en-US" sz="2000" baseline="0">
              <a:effectLst/>
              <a:latin typeface="Lucida Bright" panose="02040602050505020304" pitchFamily="18" charset="0"/>
            </a:rPr>
            <a:t> trucks:  6</a:t>
          </a:r>
          <a:endParaRPr lang="en-US" sz="2000">
            <a:effectLst/>
            <a:latin typeface="Lucida Bright" panose="02040602050505020304" pitchFamily="18"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3</xdr:col>
      <xdr:colOff>212091</xdr:colOff>
      <xdr:row>2</xdr:row>
      <xdr:rowOff>56243</xdr:rowOff>
    </xdr:from>
    <xdr:to>
      <xdr:col>8</xdr:col>
      <xdr:colOff>301625</xdr:colOff>
      <xdr:row>6</xdr:row>
      <xdr:rowOff>132443</xdr:rowOff>
    </xdr:to>
    <xdr:sp macro="" textlink="">
      <xdr:nvSpPr>
        <xdr:cNvPr id="2" name="Rounded Rectangle 1">
          <a:extLst>
            <a:ext uri="{FF2B5EF4-FFF2-40B4-BE49-F238E27FC236}">
              <a16:creationId xmlns:a16="http://schemas.microsoft.com/office/drawing/2014/main" id="{00000000-0008-0000-1500-000002000000}"/>
            </a:ext>
          </a:extLst>
        </xdr:cNvPr>
        <xdr:cNvSpPr/>
      </xdr:nvSpPr>
      <xdr:spPr>
        <a:xfrm>
          <a:off x="2656841" y="437243"/>
          <a:ext cx="628078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Simulation Problem </a:t>
          </a:r>
          <a:r>
            <a:rPr lang="en-US" sz="3200" b="1">
              <a:solidFill>
                <a:srgbClr val="C00000"/>
              </a:solidFill>
              <a:latin typeface="Lucida Bright" panose="02040602050505020304" pitchFamily="18" charset="0"/>
            </a:rPr>
            <a:t>1</a:t>
          </a:r>
          <a:r>
            <a:rPr lang="en-US" sz="3200" b="1">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16</xdr:row>
      <xdr:rowOff>25400</xdr:rowOff>
    </xdr:to>
    <xdr:sp macro="" textlink="">
      <xdr:nvSpPr>
        <xdr:cNvPr id="3" name="TextBox 2">
          <a:extLst>
            <a:ext uri="{FF2B5EF4-FFF2-40B4-BE49-F238E27FC236}">
              <a16:creationId xmlns:a16="http://schemas.microsoft.com/office/drawing/2014/main" id="{00000000-0008-0000-1500-000003000000}"/>
            </a:ext>
          </a:extLst>
        </xdr:cNvPr>
        <xdr:cNvSpPr txBox="1"/>
      </xdr:nvSpPr>
      <xdr:spPr>
        <a:xfrm>
          <a:off x="740228" y="1862546"/>
          <a:ext cx="12406177" cy="12108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rPr>
            <a:t>Anderson 266</a:t>
          </a:r>
        </a:p>
        <a:p>
          <a:r>
            <a:rPr lang="en-US" sz="1800" baseline="0">
              <a:solidFill>
                <a:schemeClr val="tx1"/>
              </a:solidFill>
              <a:latin typeface="Lucida Bright" panose="02040602050505020304" pitchFamily="18" charset="0"/>
            </a:rPr>
            <a:t>Calculate the expected number of breakdowns over the 10 week simulated period and the average number of breakdowns per week during that period:</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5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2</xdr:col>
      <xdr:colOff>421822</xdr:colOff>
      <xdr:row>30</xdr:row>
      <xdr:rowOff>45176</xdr:rowOff>
    </xdr:from>
    <xdr:to>
      <xdr:col>5</xdr:col>
      <xdr:colOff>888274</xdr:colOff>
      <xdr:row>33</xdr:row>
      <xdr:rowOff>99604</xdr:rowOff>
    </xdr:to>
    <xdr:sp macro="" textlink="">
      <xdr:nvSpPr>
        <xdr:cNvPr id="5" name="Rounded Rectangle 4">
          <a:extLst>
            <a:ext uri="{FF2B5EF4-FFF2-40B4-BE49-F238E27FC236}">
              <a16:creationId xmlns:a16="http://schemas.microsoft.com/office/drawing/2014/main" id="{00000000-0008-0000-1500-000005000000}"/>
            </a:ext>
          </a:extLst>
        </xdr:cNvPr>
        <xdr:cNvSpPr/>
      </xdr:nvSpPr>
      <xdr:spPr>
        <a:xfrm>
          <a:off x="1650547" y="8046176"/>
          <a:ext cx="3019152" cy="73070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14</xdr:col>
      <xdr:colOff>327025</xdr:colOff>
      <xdr:row>32</xdr:row>
      <xdr:rowOff>31750</xdr:rowOff>
    </xdr:from>
    <xdr:to>
      <xdr:col>14</xdr:col>
      <xdr:colOff>365125</xdr:colOff>
      <xdr:row>52</xdr:row>
      <xdr:rowOff>48260</xdr:rowOff>
    </xdr:to>
    <xdr:cxnSp macro="">
      <xdr:nvCxnSpPr>
        <xdr:cNvPr id="6" name="Straight Connector 5">
          <a:extLst>
            <a:ext uri="{FF2B5EF4-FFF2-40B4-BE49-F238E27FC236}">
              <a16:creationId xmlns:a16="http://schemas.microsoft.com/office/drawing/2014/main" id="{00000000-0008-0000-1500-000006000000}"/>
            </a:ext>
          </a:extLst>
        </xdr:cNvPr>
        <xdr:cNvCxnSpPr/>
      </xdr:nvCxnSpPr>
      <xdr:spPr>
        <a:xfrm flipH="1">
          <a:off x="14852650" y="8509000"/>
          <a:ext cx="38100" cy="622363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704850</xdr:colOff>
      <xdr:row>42</xdr:row>
      <xdr:rowOff>38100</xdr:rowOff>
    </xdr:from>
    <xdr:to>
      <xdr:col>11</xdr:col>
      <xdr:colOff>1047750</xdr:colOff>
      <xdr:row>45</xdr:row>
      <xdr:rowOff>326898</xdr:rowOff>
    </xdr:to>
    <xdr:sp macro="" textlink="">
      <xdr:nvSpPr>
        <xdr:cNvPr id="7" name="Rounded Rectangular Callout 6">
          <a:extLst>
            <a:ext uri="{FF2B5EF4-FFF2-40B4-BE49-F238E27FC236}">
              <a16:creationId xmlns:a16="http://schemas.microsoft.com/office/drawing/2014/main" id="{00000000-0008-0000-1500-000007000000}"/>
            </a:ext>
          </a:extLst>
        </xdr:cNvPr>
        <xdr:cNvSpPr/>
      </xdr:nvSpPr>
      <xdr:spPr>
        <a:xfrm>
          <a:off x="9344025" y="12153900"/>
          <a:ext cx="3705225" cy="1431798"/>
        </a:xfrm>
        <a:prstGeom prst="wedgeRoundRectCallout">
          <a:avLst>
            <a:gd name="adj1" fmla="val -73108"/>
            <a:gd name="adj2" fmla="val 109249"/>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rPr>
            <a:t> </a:t>
          </a:r>
          <a:r>
            <a:rPr lang="en-US" sz="2000">
              <a:solidFill>
                <a:schemeClr val="accent1">
                  <a:lumMod val="50000"/>
                </a:schemeClr>
              </a:solidFill>
              <a:latin typeface="Lucida Bright" panose="02040602050505020304" pitchFamily="18" charset="0"/>
            </a:rPr>
            <a:t>The expected number of breakdowns is 27</a:t>
          </a:r>
        </a:p>
      </xdr:txBody>
    </xdr:sp>
    <xdr:clientData/>
  </xdr:twoCellAnchor>
  <xdr:twoCellAnchor>
    <xdr:from>
      <xdr:col>9</xdr:col>
      <xdr:colOff>209550</xdr:colOff>
      <xdr:row>46</xdr:row>
      <xdr:rowOff>342900</xdr:rowOff>
    </xdr:from>
    <xdr:to>
      <xdr:col>12</xdr:col>
      <xdr:colOff>762000</xdr:colOff>
      <xdr:row>54</xdr:row>
      <xdr:rowOff>117348</xdr:rowOff>
    </xdr:to>
    <xdr:sp macro="" textlink="">
      <xdr:nvSpPr>
        <xdr:cNvPr id="8" name="Rounded Rectangular Callout 8">
          <a:extLst>
            <a:ext uri="{FF2B5EF4-FFF2-40B4-BE49-F238E27FC236}">
              <a16:creationId xmlns:a16="http://schemas.microsoft.com/office/drawing/2014/main" id="{00000000-0008-0000-1500-000008000000}"/>
            </a:ext>
          </a:extLst>
        </xdr:cNvPr>
        <xdr:cNvSpPr/>
      </xdr:nvSpPr>
      <xdr:spPr>
        <a:xfrm>
          <a:off x="10182225" y="13982700"/>
          <a:ext cx="3695700" cy="1498473"/>
        </a:xfrm>
        <a:prstGeom prst="wedgeRoundRectCallout">
          <a:avLst>
            <a:gd name="adj1" fmla="val -91570"/>
            <a:gd name="adj2" fmla="val 30392"/>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rPr>
            <a:t> </a:t>
          </a:r>
          <a:r>
            <a:rPr lang="en-US" sz="2400">
              <a:solidFill>
                <a:schemeClr val="accent1">
                  <a:lumMod val="50000"/>
                </a:schemeClr>
              </a:solidFill>
              <a:latin typeface="Lucida Bright" panose="02040602050505020304" pitchFamily="18" charset="0"/>
            </a:rPr>
            <a:t>The average number of breakdowns is 2.7</a:t>
          </a:r>
        </a:p>
      </xdr:txBody>
    </xdr:sp>
    <xdr:clientData/>
  </xdr:twoCellAnchor>
  <xdr:twoCellAnchor>
    <xdr:from>
      <xdr:col>4</xdr:col>
      <xdr:colOff>63500</xdr:colOff>
      <xdr:row>49</xdr:row>
      <xdr:rowOff>127000</xdr:rowOff>
    </xdr:from>
    <xdr:to>
      <xdr:col>6</xdr:col>
      <xdr:colOff>111125</xdr:colOff>
      <xdr:row>57</xdr:row>
      <xdr:rowOff>18923</xdr:rowOff>
    </xdr:to>
    <xdr:sp macro="" textlink="">
      <xdr:nvSpPr>
        <xdr:cNvPr id="9" name="Rounded Rectangular Callout 6">
          <a:extLst>
            <a:ext uri="{FF2B5EF4-FFF2-40B4-BE49-F238E27FC236}">
              <a16:creationId xmlns:a16="http://schemas.microsoft.com/office/drawing/2014/main" id="{00000000-0008-0000-1500-000009000000}"/>
            </a:ext>
          </a:extLst>
        </xdr:cNvPr>
        <xdr:cNvSpPr/>
      </xdr:nvSpPr>
      <xdr:spPr>
        <a:xfrm>
          <a:off x="3222625" y="14224000"/>
          <a:ext cx="2397125" cy="1431798"/>
        </a:xfrm>
        <a:prstGeom prst="wedgeRoundRectCallout">
          <a:avLst>
            <a:gd name="adj1" fmla="val 68614"/>
            <a:gd name="adj2" fmla="val -79238"/>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rPr>
            <a:t> </a:t>
          </a:r>
          <a:r>
            <a:rPr lang="en-US" sz="1800">
              <a:solidFill>
                <a:schemeClr val="accent1">
                  <a:lumMod val="50000"/>
                </a:schemeClr>
              </a:solidFill>
              <a:latin typeface="Lucida Bright" panose="02040602050505020304" pitchFamily="18" charset="0"/>
            </a:rPr>
            <a:t>Random</a:t>
          </a:r>
          <a:r>
            <a:rPr lang="en-US" sz="1800" baseline="0">
              <a:solidFill>
                <a:schemeClr val="accent1">
                  <a:lumMod val="50000"/>
                </a:schemeClr>
              </a:solidFill>
              <a:latin typeface="Lucida Bright" panose="02040602050505020304" pitchFamily="18" charset="0"/>
            </a:rPr>
            <a:t> Numbers are given</a:t>
          </a:r>
          <a:endParaRPr lang="en-US" sz="1800">
            <a:solidFill>
              <a:schemeClr val="accent1">
                <a:lumMod val="50000"/>
              </a:schemeClr>
            </a:solidFill>
            <a:latin typeface="Lucida Bright" panose="02040602050505020304" pitchFamily="18" charset="0"/>
          </a:endParaRPr>
        </a:p>
      </xdr:txBody>
    </xdr:sp>
    <xdr:clientData/>
  </xdr:twoCellAnchor>
  <xdr:twoCellAnchor>
    <xdr:from>
      <xdr:col>7</xdr:col>
      <xdr:colOff>1120775</xdr:colOff>
      <xdr:row>22</xdr:row>
      <xdr:rowOff>215901</xdr:rowOff>
    </xdr:from>
    <xdr:to>
      <xdr:col>8</xdr:col>
      <xdr:colOff>327025</xdr:colOff>
      <xdr:row>22</xdr:row>
      <xdr:rowOff>215901</xdr:rowOff>
    </xdr:to>
    <xdr:cxnSp macro="">
      <xdr:nvCxnSpPr>
        <xdr:cNvPr id="14" name="Straight Arrow Connector 13">
          <a:extLst>
            <a:ext uri="{FF2B5EF4-FFF2-40B4-BE49-F238E27FC236}">
              <a16:creationId xmlns:a16="http://schemas.microsoft.com/office/drawing/2014/main" id="{00000000-0008-0000-1500-00000E000000}"/>
            </a:ext>
          </a:extLst>
        </xdr:cNvPr>
        <xdr:cNvCxnSpPr/>
      </xdr:nvCxnSpPr>
      <xdr:spPr>
        <a:xfrm>
          <a:off x="8169275" y="5407026"/>
          <a:ext cx="7937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1073150</xdr:colOff>
      <xdr:row>21</xdr:row>
      <xdr:rowOff>104776</xdr:rowOff>
    </xdr:from>
    <xdr:to>
      <xdr:col>8</xdr:col>
      <xdr:colOff>1079500</xdr:colOff>
      <xdr:row>22</xdr:row>
      <xdr:rowOff>174625</xdr:rowOff>
    </xdr:to>
    <xdr:cxnSp macro="">
      <xdr:nvCxnSpPr>
        <xdr:cNvPr id="15" name="Straight Arrow Connector 14">
          <a:extLst>
            <a:ext uri="{FF2B5EF4-FFF2-40B4-BE49-F238E27FC236}">
              <a16:creationId xmlns:a16="http://schemas.microsoft.com/office/drawing/2014/main" id="{00000000-0008-0000-1500-00000F000000}"/>
            </a:ext>
          </a:extLst>
        </xdr:cNvPr>
        <xdr:cNvCxnSpPr/>
      </xdr:nvCxnSpPr>
      <xdr:spPr>
        <a:xfrm>
          <a:off x="9709150" y="4914901"/>
          <a:ext cx="6350" cy="4508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1434465</xdr:colOff>
      <xdr:row>2</xdr:row>
      <xdr:rowOff>119743</xdr:rowOff>
    </xdr:from>
    <xdr:to>
      <xdr:col>7</xdr:col>
      <xdr:colOff>603249</xdr:colOff>
      <xdr:row>7</xdr:row>
      <xdr:rowOff>5443</xdr:rowOff>
    </xdr:to>
    <xdr:sp macro="" textlink="">
      <xdr:nvSpPr>
        <xdr:cNvPr id="2" name="Rounded Rectangle 1">
          <a:extLst>
            <a:ext uri="{FF2B5EF4-FFF2-40B4-BE49-F238E27FC236}">
              <a16:creationId xmlns:a16="http://schemas.microsoft.com/office/drawing/2014/main" id="{00000000-0008-0000-1600-000002000000}"/>
            </a:ext>
          </a:extLst>
        </xdr:cNvPr>
        <xdr:cNvSpPr/>
      </xdr:nvSpPr>
      <xdr:spPr>
        <a:xfrm>
          <a:off x="2752090" y="500743"/>
          <a:ext cx="636015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Simulation Problem </a:t>
          </a:r>
          <a:r>
            <a:rPr lang="en-US" sz="3200" b="1">
              <a:solidFill>
                <a:srgbClr val="C00000"/>
              </a:solidFill>
              <a:latin typeface="Lucida Bright" panose="02040602050505020304" pitchFamily="18" charset="0"/>
            </a:rPr>
            <a:t>1</a:t>
          </a:r>
          <a:r>
            <a:rPr lang="en-US" sz="3200" b="1">
              <a:solidFill>
                <a:schemeClr val="accent4">
                  <a:lumMod val="50000"/>
                </a:schemeClr>
              </a:solidFill>
              <a:latin typeface="Lucida Bright" panose="02040602050505020304" pitchFamily="18" charset="0"/>
            </a:rPr>
            <a:t>  </a:t>
          </a:r>
        </a:p>
      </xdr:txBody>
    </xdr:sp>
    <xdr:clientData/>
  </xdr:twoCellAnchor>
  <xdr:twoCellAnchor>
    <xdr:from>
      <xdr:col>0</xdr:col>
      <xdr:colOff>285750</xdr:colOff>
      <xdr:row>11</xdr:row>
      <xdr:rowOff>52796</xdr:rowOff>
    </xdr:from>
    <xdr:to>
      <xdr:col>8</xdr:col>
      <xdr:colOff>317500</xdr:colOff>
      <xdr:row>17</xdr:row>
      <xdr:rowOff>120650</xdr:rowOff>
    </xdr:to>
    <xdr:sp macro="" textlink="">
      <xdr:nvSpPr>
        <xdr:cNvPr id="3" name="TextBox 2">
          <a:extLst>
            <a:ext uri="{FF2B5EF4-FFF2-40B4-BE49-F238E27FC236}">
              <a16:creationId xmlns:a16="http://schemas.microsoft.com/office/drawing/2014/main" id="{00000000-0008-0000-1600-000003000000}"/>
            </a:ext>
          </a:extLst>
        </xdr:cNvPr>
        <xdr:cNvSpPr txBox="1"/>
      </xdr:nvSpPr>
      <xdr:spPr>
        <a:xfrm>
          <a:off x="2730500" y="2148296"/>
          <a:ext cx="9588500" cy="12108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Anderson 266</a:t>
          </a:r>
        </a:p>
        <a:p>
          <a:r>
            <a:rPr lang="en-US" sz="1800" baseline="0">
              <a:solidFill>
                <a:schemeClr val="tx1"/>
              </a:solidFill>
              <a:latin typeface="Lucida Bright" panose="02040602050505020304" pitchFamily="18" charset="0"/>
            </a:rPr>
            <a:t>Calculate the expected number of breakdowns over the 10 week simulated period and the average number of breakdowns per week during that period:</a:t>
          </a:r>
        </a:p>
      </xdr:txBody>
    </xdr:sp>
    <xdr:clientData/>
  </xdr:twoCellAnchor>
  <xdr:twoCellAnchor>
    <xdr:from>
      <xdr:col>0</xdr:col>
      <xdr:colOff>481604</xdr:colOff>
      <xdr:row>2</xdr:row>
      <xdr:rowOff>2359</xdr:rowOff>
    </xdr:from>
    <xdr:to>
      <xdr:col>2</xdr:col>
      <xdr:colOff>342629</xdr:colOff>
      <xdr:row>7</xdr:row>
      <xdr:rowOff>105230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600-000004000000}"/>
            </a:ext>
          </a:extLst>
        </xdr:cNvPr>
        <xdr:cNvSpPr/>
      </xdr:nvSpPr>
      <xdr:spPr>
        <a:xfrm>
          <a:off x="481604" y="38335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492125</xdr:colOff>
      <xdr:row>6</xdr:row>
      <xdr:rowOff>127000</xdr:rowOff>
    </xdr:from>
    <xdr:to>
      <xdr:col>8</xdr:col>
      <xdr:colOff>492125</xdr:colOff>
      <xdr:row>54</xdr:row>
      <xdr:rowOff>16510</xdr:rowOff>
    </xdr:to>
    <xdr:cxnSp macro="">
      <xdr:nvCxnSpPr>
        <xdr:cNvPr id="6" name="Straight Connector 5">
          <a:extLst>
            <a:ext uri="{FF2B5EF4-FFF2-40B4-BE49-F238E27FC236}">
              <a16:creationId xmlns:a16="http://schemas.microsoft.com/office/drawing/2014/main" id="{00000000-0008-0000-1600-000006000000}"/>
            </a:ext>
          </a:extLst>
        </xdr:cNvPr>
        <xdr:cNvCxnSpPr/>
      </xdr:nvCxnSpPr>
      <xdr:spPr>
        <a:xfrm>
          <a:off x="10048875" y="1270000"/>
          <a:ext cx="0" cy="1143063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222250</xdr:colOff>
      <xdr:row>7</xdr:row>
      <xdr:rowOff>63500</xdr:rowOff>
    </xdr:from>
    <xdr:to>
      <xdr:col>12</xdr:col>
      <xdr:colOff>63501</xdr:colOff>
      <xdr:row>12</xdr:row>
      <xdr:rowOff>25400</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00000000-0008-0000-1600-00000A000000}"/>
            </a:ext>
          </a:extLst>
        </xdr:cNvPr>
        <xdr:cNvSpPr/>
      </xdr:nvSpPr>
      <xdr:spPr>
        <a:xfrm>
          <a:off x="10890250" y="1397000"/>
          <a:ext cx="1603376"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3</xdr:col>
      <xdr:colOff>269875</xdr:colOff>
      <xdr:row>33</xdr:row>
      <xdr:rowOff>15875</xdr:rowOff>
    </xdr:from>
    <xdr:to>
      <xdr:col>3</xdr:col>
      <xdr:colOff>698500</xdr:colOff>
      <xdr:row>42</xdr:row>
      <xdr:rowOff>301625</xdr:rowOff>
    </xdr:to>
    <xdr:sp macro="" textlink="">
      <xdr:nvSpPr>
        <xdr:cNvPr id="5" name="Right Brace 4">
          <a:extLst>
            <a:ext uri="{FF2B5EF4-FFF2-40B4-BE49-F238E27FC236}">
              <a16:creationId xmlns:a16="http://schemas.microsoft.com/office/drawing/2014/main" id="{00000000-0008-0000-1600-000005000000}"/>
            </a:ext>
          </a:extLst>
        </xdr:cNvPr>
        <xdr:cNvSpPr/>
      </xdr:nvSpPr>
      <xdr:spPr>
        <a:xfrm>
          <a:off x="3333750" y="9175750"/>
          <a:ext cx="428625" cy="3667125"/>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841375</xdr:colOff>
      <xdr:row>36</xdr:row>
      <xdr:rowOff>317500</xdr:rowOff>
    </xdr:from>
    <xdr:to>
      <xdr:col>5</xdr:col>
      <xdr:colOff>936625</xdr:colOff>
      <xdr:row>38</xdr:row>
      <xdr:rowOff>269875</xdr:rowOff>
    </xdr:to>
    <xdr:sp macro="" textlink="">
      <xdr:nvSpPr>
        <xdr:cNvPr id="7" name="TextBox 6">
          <a:extLst>
            <a:ext uri="{FF2B5EF4-FFF2-40B4-BE49-F238E27FC236}">
              <a16:creationId xmlns:a16="http://schemas.microsoft.com/office/drawing/2014/main" id="{00000000-0008-0000-1600-000007000000}"/>
            </a:ext>
          </a:extLst>
        </xdr:cNvPr>
        <xdr:cNvSpPr txBox="1"/>
      </xdr:nvSpPr>
      <xdr:spPr>
        <a:xfrm>
          <a:off x="3905250" y="10572750"/>
          <a:ext cx="322262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Use</a:t>
          </a:r>
          <a:r>
            <a:rPr lang="en-US" sz="2000" baseline="0">
              <a:latin typeface="Lucida Bright" panose="02040602050505020304" pitchFamily="18" charset="0"/>
            </a:rPr>
            <a:t> these Random Numbers</a:t>
          </a:r>
          <a:endParaRPr lang="en-US" sz="2000">
            <a:latin typeface="Lucida Bright" panose="02040602050505020304" pitchFamily="18"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118111</xdr:colOff>
      <xdr:row>1</xdr:row>
      <xdr:rowOff>134982</xdr:rowOff>
    </xdr:from>
    <xdr:to>
      <xdr:col>12</xdr:col>
      <xdr:colOff>317500</xdr:colOff>
      <xdr:row>7</xdr:row>
      <xdr:rowOff>60959</xdr:rowOff>
    </xdr:to>
    <xdr:sp macro="" textlink="">
      <xdr:nvSpPr>
        <xdr:cNvPr id="2" name="Rounded Rectangle 1">
          <a:extLst>
            <a:ext uri="{FF2B5EF4-FFF2-40B4-BE49-F238E27FC236}">
              <a16:creationId xmlns:a16="http://schemas.microsoft.com/office/drawing/2014/main" id="{00000000-0008-0000-1700-000002000000}"/>
            </a:ext>
          </a:extLst>
        </xdr:cNvPr>
        <xdr:cNvSpPr/>
      </xdr:nvSpPr>
      <xdr:spPr>
        <a:xfrm>
          <a:off x="4261486" y="325482"/>
          <a:ext cx="6485889" cy="106897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6</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314506</xdr:colOff>
      <xdr:row>10</xdr:row>
      <xdr:rowOff>112850</xdr:rowOff>
    </xdr:from>
    <xdr:to>
      <xdr:col>12</xdr:col>
      <xdr:colOff>37465</xdr:colOff>
      <xdr:row>19</xdr:row>
      <xdr:rowOff>142876</xdr:rowOff>
    </xdr:to>
    <xdr:sp macro="" textlink="">
      <xdr:nvSpPr>
        <xdr:cNvPr id="3" name="TextBox 2">
          <a:extLst>
            <a:ext uri="{FF2B5EF4-FFF2-40B4-BE49-F238E27FC236}">
              <a16:creationId xmlns:a16="http://schemas.microsoft.com/office/drawing/2014/main" id="{00000000-0008-0000-1700-000003000000}"/>
            </a:ext>
          </a:extLst>
        </xdr:cNvPr>
        <xdr:cNvSpPr txBox="1"/>
      </xdr:nvSpPr>
      <xdr:spPr>
        <a:xfrm>
          <a:off x="917756" y="2017850"/>
          <a:ext cx="9549584" cy="174452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baseline="0">
              <a:solidFill>
                <a:schemeClr val="bg1"/>
              </a:solidFill>
            </a:rPr>
            <a:t>Anderson 4e 568</a:t>
          </a:r>
        </a:p>
        <a:p>
          <a:r>
            <a:rPr lang="en-US" sz="2000" b="1" baseline="0">
              <a:solidFill>
                <a:schemeClr val="tx1"/>
              </a:solidFill>
              <a:latin typeface="Lucida Bright" panose="02040602050505020304" pitchFamily="18" charset="0"/>
            </a:rPr>
            <a:t>Multiple regression:</a:t>
          </a:r>
        </a:p>
        <a:p>
          <a:endParaRPr lang="en-US" sz="2000" b="1" baseline="0">
            <a:solidFill>
              <a:schemeClr val="tx1"/>
            </a:solidFill>
            <a:latin typeface="Lucida Bright" panose="02040602050505020304" pitchFamily="18" charset="0"/>
          </a:endParaRPr>
        </a:p>
        <a:p>
          <a:r>
            <a:rPr lang="en-US" sz="2000" baseline="0">
              <a:latin typeface="Lucida Bright" panose="02040602050505020304" pitchFamily="18" charset="0"/>
            </a:rPr>
            <a:t>Calculate the value of a dependent variable given the following values of:</a:t>
          </a:r>
        </a:p>
        <a:p>
          <a:r>
            <a:rPr lang="en-US" sz="2000" baseline="0">
              <a:latin typeface="Lucida Bright" panose="02040602050505020304" pitchFamily="18" charset="0"/>
            </a:rPr>
            <a:t>X</a:t>
          </a:r>
          <a:r>
            <a:rPr lang="en-US" sz="1600" baseline="0">
              <a:latin typeface="Lucida Bright" panose="02040602050505020304" pitchFamily="18" charset="0"/>
            </a:rPr>
            <a:t>1 </a:t>
          </a:r>
          <a:r>
            <a:rPr lang="en-US" sz="2000" baseline="0">
              <a:latin typeface="Lucida Bright" panose="02040602050505020304" pitchFamily="18" charset="0"/>
            </a:rPr>
            <a:t>= 120,  X</a:t>
          </a:r>
          <a:r>
            <a:rPr lang="en-US" sz="1600" baseline="0">
              <a:latin typeface="Lucida Bright" panose="02040602050505020304" pitchFamily="18" charset="0"/>
            </a:rPr>
            <a:t>2</a:t>
          </a:r>
          <a:r>
            <a:rPr lang="en-US" sz="2000" baseline="0">
              <a:latin typeface="Lucida Bright" panose="02040602050505020304" pitchFamily="18" charset="0"/>
            </a:rPr>
            <a:t> = 7,  X</a:t>
          </a:r>
          <a:r>
            <a:rPr lang="en-US" sz="1600" baseline="0">
              <a:latin typeface="Lucida Bright" panose="02040602050505020304" pitchFamily="18" charset="0"/>
            </a:rPr>
            <a:t>3</a:t>
          </a:r>
          <a:r>
            <a:rPr lang="en-US" sz="2000" baseline="0">
              <a:latin typeface="Lucida Bright" panose="02040602050505020304" pitchFamily="18" charset="0"/>
            </a:rPr>
            <a:t> = 24</a:t>
          </a:r>
        </a:p>
        <a:p>
          <a:endParaRPr lang="en-US" sz="2000" baseline="0">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700-000004000000}"/>
            </a:ext>
          </a:extLst>
        </xdr:cNvPr>
        <xdr:cNvSpPr/>
      </xdr:nvSpPr>
      <xdr:spPr>
        <a:xfrm>
          <a:off x="1429024" y="290649"/>
          <a:ext cx="1394186" cy="118001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0</xdr:col>
      <xdr:colOff>540475</xdr:colOff>
      <xdr:row>36</xdr:row>
      <xdr:rowOff>155123</xdr:rowOff>
    </xdr:from>
    <xdr:to>
      <xdr:col>4</xdr:col>
      <xdr:colOff>955220</xdr:colOff>
      <xdr:row>39</xdr:row>
      <xdr:rowOff>140971</xdr:rowOff>
    </xdr:to>
    <xdr:sp macro="" textlink="">
      <xdr:nvSpPr>
        <xdr:cNvPr id="5" name="Rounded Rectangle 4">
          <a:extLst>
            <a:ext uri="{FF2B5EF4-FFF2-40B4-BE49-F238E27FC236}">
              <a16:creationId xmlns:a16="http://schemas.microsoft.com/office/drawing/2014/main" id="{00000000-0008-0000-1700-000005000000}"/>
            </a:ext>
          </a:extLst>
        </xdr:cNvPr>
        <xdr:cNvSpPr/>
      </xdr:nvSpPr>
      <xdr:spPr>
        <a:xfrm>
          <a:off x="540475" y="8079923"/>
          <a:ext cx="3586570" cy="73832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762000</xdr:colOff>
      <xdr:row>10</xdr:row>
      <xdr:rowOff>121920</xdr:rowOff>
    </xdr:from>
    <xdr:to>
      <xdr:col>12</xdr:col>
      <xdr:colOff>762000</xdr:colOff>
      <xdr:row>58</xdr:row>
      <xdr:rowOff>60960</xdr:rowOff>
    </xdr:to>
    <xdr:cxnSp macro="">
      <xdr:nvCxnSpPr>
        <xdr:cNvPr id="6" name="Straight Connector 5">
          <a:extLst>
            <a:ext uri="{FF2B5EF4-FFF2-40B4-BE49-F238E27FC236}">
              <a16:creationId xmlns:a16="http://schemas.microsoft.com/office/drawing/2014/main" id="{00000000-0008-0000-1700-000006000000}"/>
            </a:ext>
          </a:extLst>
        </xdr:cNvPr>
        <xdr:cNvCxnSpPr/>
      </xdr:nvCxnSpPr>
      <xdr:spPr>
        <a:xfrm flipH="1">
          <a:off x="11191875" y="2026920"/>
          <a:ext cx="0" cy="110928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594360</xdr:colOff>
      <xdr:row>41</xdr:row>
      <xdr:rowOff>20320</xdr:rowOff>
    </xdr:from>
    <xdr:to>
      <xdr:col>11</xdr:col>
      <xdr:colOff>972820</xdr:colOff>
      <xdr:row>43</xdr:row>
      <xdr:rowOff>160019</xdr:rowOff>
    </xdr:to>
    <xdr:sp macro="" textlink="">
      <xdr:nvSpPr>
        <xdr:cNvPr id="7" name="TextBox 6">
          <a:extLst>
            <a:ext uri="{FF2B5EF4-FFF2-40B4-BE49-F238E27FC236}">
              <a16:creationId xmlns:a16="http://schemas.microsoft.com/office/drawing/2014/main" id="{00000000-0008-0000-1700-000007000000}"/>
            </a:ext>
          </a:extLst>
        </xdr:cNvPr>
        <xdr:cNvSpPr txBox="1"/>
      </xdr:nvSpPr>
      <xdr:spPr>
        <a:xfrm>
          <a:off x="594360" y="9269095"/>
          <a:ext cx="9760585" cy="711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a:latin typeface="Lucida Bright" panose="02040602050505020304" pitchFamily="18" charset="0"/>
            </a:rPr>
            <a:t>y = -0.10335 - 0.00688*X</a:t>
          </a:r>
          <a:r>
            <a:rPr lang="en-US" sz="1800">
              <a:latin typeface="Lucida Bright" panose="02040602050505020304" pitchFamily="18" charset="0"/>
            </a:rPr>
            <a:t>1</a:t>
          </a:r>
          <a:r>
            <a:rPr lang="en-US" sz="2800" baseline="0">
              <a:latin typeface="Lucida Bright" panose="02040602050505020304" pitchFamily="18" charset="0"/>
            </a:rPr>
            <a:t> </a:t>
          </a:r>
          <a:r>
            <a:rPr lang="en-US" sz="2800">
              <a:latin typeface="Lucida Bright" panose="02040602050505020304" pitchFamily="18" charset="0"/>
            </a:rPr>
            <a:t>+ 0.05667*X</a:t>
          </a:r>
          <a:r>
            <a:rPr lang="en-US" sz="2000">
              <a:latin typeface="Lucida Bright" panose="02040602050505020304" pitchFamily="18" charset="0"/>
            </a:rPr>
            <a:t>2</a:t>
          </a:r>
          <a:r>
            <a:rPr lang="en-US" sz="2800">
              <a:latin typeface="Lucida Bright" panose="02040602050505020304" pitchFamily="18" charset="0"/>
            </a:rPr>
            <a:t> + 0.87459*X</a:t>
          </a:r>
          <a:r>
            <a:rPr lang="en-US" sz="1800">
              <a:latin typeface="Lucida Bright" panose="02040602050505020304" pitchFamily="18" charset="0"/>
            </a:rPr>
            <a:t>3</a:t>
          </a:r>
          <a:r>
            <a:rPr lang="en-US" sz="2800">
              <a:latin typeface="Lucida Bright" panose="02040602050505020304" pitchFamily="18" charset="0"/>
            </a:rPr>
            <a:t> </a:t>
          </a:r>
        </a:p>
      </xdr:txBody>
    </xdr:sp>
    <xdr:clientData/>
  </xdr:twoCellAnchor>
  <xdr:twoCellAnchor>
    <xdr:from>
      <xdr:col>4</xdr:col>
      <xdr:colOff>838200</xdr:colOff>
      <xdr:row>46</xdr:row>
      <xdr:rowOff>198120</xdr:rowOff>
    </xdr:from>
    <xdr:to>
      <xdr:col>7</xdr:col>
      <xdr:colOff>650240</xdr:colOff>
      <xdr:row>48</xdr:row>
      <xdr:rowOff>104648</xdr:rowOff>
    </xdr:to>
    <xdr:sp macro="" textlink="">
      <xdr:nvSpPr>
        <xdr:cNvPr id="8" name="Rounded Rectangular Callout 8">
          <a:extLst>
            <a:ext uri="{FF2B5EF4-FFF2-40B4-BE49-F238E27FC236}">
              <a16:creationId xmlns:a16="http://schemas.microsoft.com/office/drawing/2014/main" id="{00000000-0008-0000-1700-000008000000}"/>
            </a:ext>
          </a:extLst>
        </xdr:cNvPr>
        <xdr:cNvSpPr/>
      </xdr:nvSpPr>
      <xdr:spPr>
        <a:xfrm>
          <a:off x="4010025" y="10761345"/>
          <a:ext cx="2783840" cy="497078"/>
        </a:xfrm>
        <a:prstGeom prst="wedgeRoundRectCallout">
          <a:avLst>
            <a:gd name="adj1" fmla="val -78969"/>
            <a:gd name="adj2" fmla="val -67222"/>
            <a:gd name="adj3" fmla="val 16667"/>
          </a:avLst>
        </a:prstGeom>
        <a:solidFill>
          <a:sysClr val="window" lastClr="FFFFFF"/>
        </a:solidFill>
        <a:ln w="25400" cap="flat" cmpd="sng" algn="ctr">
          <a:solidFill>
            <a:srgbClr val="1F497D">
              <a:lumMod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rgbClr val="4F81BD">
                  <a:lumMod val="50000"/>
                </a:srgbClr>
              </a:solidFill>
              <a:effectLst/>
              <a:uLnTx/>
              <a:uFillTx/>
              <a:latin typeface="Lucida Bright" panose="02040602050505020304" pitchFamily="18" charset="0"/>
              <a:ea typeface="+mn-ea"/>
              <a:cs typeface="+mn-cs"/>
            </a:rPr>
            <a:t>Answer</a:t>
          </a:r>
        </a:p>
      </xdr:txBody>
    </xdr:sp>
    <xdr:clientData/>
  </xdr:twoCellAnchor>
  <xdr:twoCellAnchor>
    <xdr:from>
      <xdr:col>14</xdr:col>
      <xdr:colOff>31750</xdr:colOff>
      <xdr:row>11</xdr:row>
      <xdr:rowOff>127000</xdr:rowOff>
    </xdr:from>
    <xdr:to>
      <xdr:col>20</xdr:col>
      <xdr:colOff>158750</xdr:colOff>
      <xdr:row>16</xdr:row>
      <xdr:rowOff>15875</xdr:rowOff>
    </xdr:to>
    <xdr:sp macro="" textlink="">
      <xdr:nvSpPr>
        <xdr:cNvPr id="9" name="TextBox 8">
          <a:extLst>
            <a:ext uri="{FF2B5EF4-FFF2-40B4-BE49-F238E27FC236}">
              <a16:creationId xmlns:a16="http://schemas.microsoft.com/office/drawing/2014/main" id="{00000000-0008-0000-1700-000009000000}"/>
            </a:ext>
          </a:extLst>
        </xdr:cNvPr>
        <xdr:cNvSpPr txBox="1"/>
      </xdr:nvSpPr>
      <xdr:spPr>
        <a:xfrm>
          <a:off x="11874500" y="2222500"/>
          <a:ext cx="6048375" cy="841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Path: Data - Data</a:t>
          </a:r>
          <a:r>
            <a:rPr lang="en-US" sz="2000" baseline="0">
              <a:latin typeface="Lucida Bright" panose="02040602050505020304" pitchFamily="18" charset="0"/>
            </a:rPr>
            <a:t> Analysis - Regression</a:t>
          </a:r>
          <a:endParaRPr lang="en-US" sz="2000">
            <a:latin typeface="Lucida Bright" panose="02040602050505020304" pitchFamily="18"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118111</xdr:colOff>
      <xdr:row>1</xdr:row>
      <xdr:rowOff>134982</xdr:rowOff>
    </xdr:from>
    <xdr:to>
      <xdr:col>12</xdr:col>
      <xdr:colOff>0</xdr:colOff>
      <xdr:row>7</xdr:row>
      <xdr:rowOff>60959</xdr:rowOff>
    </xdr:to>
    <xdr:sp macro="" textlink="">
      <xdr:nvSpPr>
        <xdr:cNvPr id="2" name="Rounded Rectangle 1">
          <a:extLst>
            <a:ext uri="{FF2B5EF4-FFF2-40B4-BE49-F238E27FC236}">
              <a16:creationId xmlns:a16="http://schemas.microsoft.com/office/drawing/2014/main" id="{00000000-0008-0000-1800-000002000000}"/>
            </a:ext>
          </a:extLst>
        </xdr:cNvPr>
        <xdr:cNvSpPr/>
      </xdr:nvSpPr>
      <xdr:spPr>
        <a:xfrm>
          <a:off x="4385311" y="317862"/>
          <a:ext cx="6511289" cy="10232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6</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282756</xdr:colOff>
      <xdr:row>10</xdr:row>
      <xdr:rowOff>17599</xdr:rowOff>
    </xdr:from>
    <xdr:to>
      <xdr:col>12</xdr:col>
      <xdr:colOff>5715</xdr:colOff>
      <xdr:row>20</xdr:row>
      <xdr:rowOff>95250</xdr:rowOff>
    </xdr:to>
    <xdr:sp macro="" textlink="">
      <xdr:nvSpPr>
        <xdr:cNvPr id="3" name="TextBox 2">
          <a:extLst>
            <a:ext uri="{FF2B5EF4-FFF2-40B4-BE49-F238E27FC236}">
              <a16:creationId xmlns:a16="http://schemas.microsoft.com/office/drawing/2014/main" id="{00000000-0008-0000-1800-000003000000}"/>
            </a:ext>
          </a:extLst>
        </xdr:cNvPr>
        <xdr:cNvSpPr txBox="1"/>
      </xdr:nvSpPr>
      <xdr:spPr>
        <a:xfrm>
          <a:off x="886006" y="1922599"/>
          <a:ext cx="9549584" cy="19826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baseline="0">
              <a:solidFill>
                <a:schemeClr val="bg1"/>
              </a:solidFill>
            </a:rPr>
            <a:t>Anderson 4e 568</a:t>
          </a:r>
        </a:p>
        <a:p>
          <a:r>
            <a:rPr lang="en-US" sz="2000" b="1" baseline="0">
              <a:solidFill>
                <a:schemeClr val="tx1"/>
              </a:solidFill>
              <a:latin typeface="Lucida Bright" panose="02040602050505020304" pitchFamily="18" charset="0"/>
            </a:rPr>
            <a:t>Multiple regression:</a:t>
          </a:r>
        </a:p>
        <a:p>
          <a:endParaRPr lang="en-US" sz="2000" b="1" baseline="0">
            <a:solidFill>
              <a:schemeClr val="tx1"/>
            </a:solidFill>
            <a:latin typeface="Lucida Bright" panose="02040602050505020304" pitchFamily="18" charset="0"/>
          </a:endParaRPr>
        </a:p>
        <a:p>
          <a:r>
            <a:rPr lang="en-US" sz="2000" baseline="0">
              <a:latin typeface="Lucida Bright" panose="02040602050505020304" pitchFamily="18" charset="0"/>
            </a:rPr>
            <a:t>Calculate the value of a dependent variable given the following values of:</a:t>
          </a:r>
        </a:p>
        <a:p>
          <a:r>
            <a:rPr lang="en-US" sz="2000" baseline="0">
              <a:latin typeface="Lucida Bright" panose="02040602050505020304" pitchFamily="18" charset="0"/>
            </a:rPr>
            <a:t>X</a:t>
          </a:r>
          <a:r>
            <a:rPr lang="en-US" sz="1600" baseline="0">
              <a:latin typeface="Lucida Bright" panose="02040602050505020304" pitchFamily="18" charset="0"/>
            </a:rPr>
            <a:t>1 </a:t>
          </a:r>
          <a:r>
            <a:rPr lang="en-US" sz="2000" baseline="0">
              <a:latin typeface="Lucida Bright" panose="02040602050505020304" pitchFamily="18" charset="0"/>
            </a:rPr>
            <a:t>= 120,  X</a:t>
          </a:r>
          <a:r>
            <a:rPr lang="en-US" sz="1600" baseline="0">
              <a:latin typeface="Lucida Bright" panose="02040602050505020304" pitchFamily="18" charset="0"/>
            </a:rPr>
            <a:t>2</a:t>
          </a:r>
          <a:r>
            <a:rPr lang="en-US" sz="2000" baseline="0">
              <a:latin typeface="Lucida Bright" panose="02040602050505020304" pitchFamily="18" charset="0"/>
            </a:rPr>
            <a:t> = 7,  X</a:t>
          </a:r>
          <a:r>
            <a:rPr lang="en-US" sz="1600" baseline="0">
              <a:latin typeface="Lucida Bright" panose="02040602050505020304" pitchFamily="18" charset="0"/>
            </a:rPr>
            <a:t>3</a:t>
          </a:r>
          <a:r>
            <a:rPr lang="en-US" sz="2000" baseline="0">
              <a:latin typeface="Lucida Bright" panose="02040602050505020304" pitchFamily="18" charset="0"/>
            </a:rPr>
            <a:t> = 24</a:t>
          </a:r>
        </a:p>
        <a:p>
          <a:endParaRPr lang="en-US" sz="2000" baseline="0">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800-000004000000}"/>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10</xdr:row>
      <xdr:rowOff>121920</xdr:rowOff>
    </xdr:from>
    <xdr:to>
      <xdr:col>12</xdr:col>
      <xdr:colOff>762000</xdr:colOff>
      <xdr:row>58</xdr:row>
      <xdr:rowOff>60960</xdr:rowOff>
    </xdr:to>
    <xdr:cxnSp macro="">
      <xdr:nvCxnSpPr>
        <xdr:cNvPr id="6" name="Straight Connector 5">
          <a:extLst>
            <a:ext uri="{FF2B5EF4-FFF2-40B4-BE49-F238E27FC236}">
              <a16:creationId xmlns:a16="http://schemas.microsoft.com/office/drawing/2014/main" id="{00000000-0008-0000-1800-000006000000}"/>
            </a:ext>
          </a:extLst>
        </xdr:cNvPr>
        <xdr:cNvCxnSpPr/>
      </xdr:nvCxnSpPr>
      <xdr:spPr>
        <a:xfrm flipH="1">
          <a:off x="10622280" y="1402080"/>
          <a:ext cx="0" cy="86791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301624</xdr:colOff>
      <xdr:row>4</xdr:row>
      <xdr:rowOff>0</xdr:rowOff>
    </xdr:from>
    <xdr:to>
      <xdr:col>17</xdr:col>
      <xdr:colOff>31749</xdr:colOff>
      <xdr:row>8</xdr:row>
      <xdr:rowOff>152400</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00000000-0008-0000-1800-00000A000000}"/>
            </a:ext>
          </a:extLst>
        </xdr:cNvPr>
        <xdr:cNvSpPr/>
      </xdr:nvSpPr>
      <xdr:spPr>
        <a:xfrm>
          <a:off x="11842749" y="762000"/>
          <a:ext cx="1920875"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00000000-0008-0000-1900-000002000000}"/>
            </a:ext>
          </a:extLst>
        </xdr:cNvPr>
        <xdr:cNvSpPr/>
      </xdr:nvSpPr>
      <xdr:spPr>
        <a:xfrm>
          <a:off x="3930016" y="424543"/>
          <a:ext cx="646556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3</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17</xdr:row>
      <xdr:rowOff>121920</xdr:rowOff>
    </xdr:to>
    <xdr:sp macro="" textlink="">
      <xdr:nvSpPr>
        <xdr:cNvPr id="3" name="TextBox 2">
          <a:extLst>
            <a:ext uri="{FF2B5EF4-FFF2-40B4-BE49-F238E27FC236}">
              <a16:creationId xmlns:a16="http://schemas.microsoft.com/office/drawing/2014/main" id="{00000000-0008-0000-1900-000003000000}"/>
            </a:ext>
          </a:extLst>
        </xdr:cNvPr>
        <xdr:cNvSpPr txBox="1"/>
      </xdr:nvSpPr>
      <xdr:spPr>
        <a:xfrm>
          <a:off x="740228" y="1862546"/>
          <a:ext cx="9624877" cy="149787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1"/>
              </a:solidFill>
              <a:latin typeface="Lucida Bright" panose="02040602050505020304" pitchFamily="18" charset="0"/>
            </a:rPr>
            <a:t>Simple Regression Analysis:</a:t>
          </a:r>
        </a:p>
        <a:p>
          <a:endParaRPr lang="en-US" sz="2000" baseline="0">
            <a:latin typeface="Lucida Bright" panose="02040602050505020304" pitchFamily="18" charset="0"/>
          </a:endParaRPr>
        </a:p>
        <a:p>
          <a:r>
            <a:rPr lang="en-US" sz="2000" baseline="0">
              <a:latin typeface="Lucida Bright" panose="02040602050505020304" pitchFamily="18" charset="0"/>
            </a:rPr>
            <a:t>Based on the following scatter chart calculate the projected level of sales in the 38th quarter.</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9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6" name="Straight Connector 5">
          <a:extLst>
            <a:ext uri="{FF2B5EF4-FFF2-40B4-BE49-F238E27FC236}">
              <a16:creationId xmlns:a16="http://schemas.microsoft.com/office/drawing/2014/main" id="{00000000-0008-0000-1900-000006000000}"/>
            </a:ext>
          </a:extLst>
        </xdr:cNvPr>
        <xdr:cNvCxnSpPr/>
      </xdr:nvCxnSpPr>
      <xdr:spPr>
        <a:xfrm flipH="1">
          <a:off x="11096625" y="1455420"/>
          <a:ext cx="0" cy="91497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914400</xdr:colOff>
      <xdr:row>19</xdr:row>
      <xdr:rowOff>140970</xdr:rowOff>
    </xdr:from>
    <xdr:to>
      <xdr:col>22</xdr:col>
      <xdr:colOff>320040</xdr:colOff>
      <xdr:row>26</xdr:row>
      <xdr:rowOff>26670</xdr:rowOff>
    </xdr:to>
    <xdr:sp macro="" textlink="">
      <xdr:nvSpPr>
        <xdr:cNvPr id="7" name="TextBox 6">
          <a:extLst>
            <a:ext uri="{FF2B5EF4-FFF2-40B4-BE49-F238E27FC236}">
              <a16:creationId xmlns:a16="http://schemas.microsoft.com/office/drawing/2014/main" id="{00000000-0008-0000-1900-000007000000}"/>
            </a:ext>
          </a:extLst>
        </xdr:cNvPr>
        <xdr:cNvSpPr txBox="1"/>
      </xdr:nvSpPr>
      <xdr:spPr>
        <a:xfrm>
          <a:off x="11249025" y="3760470"/>
          <a:ext cx="652081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a:latin typeface="Lucida Bright" panose="02040602050505020304" pitchFamily="18" charset="0"/>
            </a:rPr>
            <a:t>y = 359.62*x + 441.67</a:t>
          </a:r>
        </a:p>
      </xdr:txBody>
    </xdr:sp>
    <xdr:clientData/>
  </xdr:twoCellAnchor>
  <xdr:twoCellAnchor>
    <xdr:from>
      <xdr:col>18</xdr:col>
      <xdr:colOff>704850</xdr:colOff>
      <xdr:row>29</xdr:row>
      <xdr:rowOff>194310</xdr:rowOff>
    </xdr:from>
    <xdr:to>
      <xdr:col>24</xdr:col>
      <xdr:colOff>343535</xdr:colOff>
      <xdr:row>34</xdr:row>
      <xdr:rowOff>130683</xdr:rowOff>
    </xdr:to>
    <xdr:sp macro="" textlink="">
      <xdr:nvSpPr>
        <xdr:cNvPr id="8" name="Rounded Rectangular Callout 9">
          <a:extLst>
            <a:ext uri="{FF2B5EF4-FFF2-40B4-BE49-F238E27FC236}">
              <a16:creationId xmlns:a16="http://schemas.microsoft.com/office/drawing/2014/main" id="{00000000-0008-0000-1900-000008000000}"/>
            </a:ext>
          </a:extLst>
        </xdr:cNvPr>
        <xdr:cNvSpPr/>
      </xdr:nvSpPr>
      <xdr:spPr>
        <a:xfrm>
          <a:off x="15401925" y="6014085"/>
          <a:ext cx="3658235" cy="1450848"/>
        </a:xfrm>
        <a:prstGeom prst="wedgeRoundRectCallout">
          <a:avLst>
            <a:gd name="adj1" fmla="val -84903"/>
            <a:gd name="adj2" fmla="val -5955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2</xdr:col>
      <xdr:colOff>990600</xdr:colOff>
      <xdr:row>19</xdr:row>
      <xdr:rowOff>15240</xdr:rowOff>
    </xdr:from>
    <xdr:to>
      <xdr:col>10</xdr:col>
      <xdr:colOff>838200</xdr:colOff>
      <xdr:row>38</xdr:row>
      <xdr:rowOff>0</xdr:rowOff>
    </xdr:to>
    <xdr:graphicFrame macro="">
      <xdr:nvGraphicFramePr>
        <xdr:cNvPr id="9" name="Chart 8">
          <a:extLst>
            <a:ext uri="{FF2B5EF4-FFF2-40B4-BE49-F238E27FC236}">
              <a16:creationId xmlns:a16="http://schemas.microsoft.com/office/drawing/2014/main" id="{00000000-0008-0000-19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00000000-0008-0000-1A00-000002000000}"/>
            </a:ext>
          </a:extLst>
        </xdr:cNvPr>
        <xdr:cNvSpPr/>
      </xdr:nvSpPr>
      <xdr:spPr>
        <a:xfrm>
          <a:off x="4034791" y="409303"/>
          <a:ext cx="5886449"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3</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17</xdr:row>
      <xdr:rowOff>121920</xdr:rowOff>
    </xdr:to>
    <xdr:sp macro="" textlink="">
      <xdr:nvSpPr>
        <xdr:cNvPr id="3" name="TextBox 2">
          <a:extLst>
            <a:ext uri="{FF2B5EF4-FFF2-40B4-BE49-F238E27FC236}">
              <a16:creationId xmlns:a16="http://schemas.microsoft.com/office/drawing/2014/main" id="{00000000-0008-0000-1A00-000003000000}"/>
            </a:ext>
          </a:extLst>
        </xdr:cNvPr>
        <xdr:cNvSpPr txBox="1"/>
      </xdr:nvSpPr>
      <xdr:spPr>
        <a:xfrm>
          <a:off x="755468" y="1793966"/>
          <a:ext cx="9165772" cy="14369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1"/>
              </a:solidFill>
              <a:latin typeface="Lucida Bright" panose="02040602050505020304" pitchFamily="18" charset="0"/>
            </a:rPr>
            <a:t>Simple Regression Analysis:</a:t>
          </a:r>
        </a:p>
        <a:p>
          <a:endParaRPr lang="en-US" sz="2000" baseline="0">
            <a:latin typeface="Lucida Bright" panose="02040602050505020304" pitchFamily="18" charset="0"/>
          </a:endParaRPr>
        </a:p>
        <a:p>
          <a:r>
            <a:rPr lang="en-US" sz="2000" baseline="0">
              <a:latin typeface="Lucida Bright" panose="02040602050505020304" pitchFamily="18" charset="0"/>
            </a:rPr>
            <a:t>Based on the following scatter chart calculate the projected level of sales in the 38th quarter.</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A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315232</xdr:colOff>
      <xdr:row>9</xdr:row>
      <xdr:rowOff>151402</xdr:rowOff>
    </xdr:from>
    <xdr:to>
      <xdr:col>12</xdr:col>
      <xdr:colOff>315232</xdr:colOff>
      <xdr:row>51</xdr:row>
      <xdr:rowOff>90442</xdr:rowOff>
    </xdr:to>
    <xdr:cxnSp macro="">
      <xdr:nvCxnSpPr>
        <xdr:cNvPr id="6" name="Straight Connector 5">
          <a:extLst>
            <a:ext uri="{FF2B5EF4-FFF2-40B4-BE49-F238E27FC236}">
              <a16:creationId xmlns:a16="http://schemas.microsoft.com/office/drawing/2014/main" id="{00000000-0008-0000-1A00-000006000000}"/>
            </a:ext>
          </a:extLst>
        </xdr:cNvPr>
        <xdr:cNvCxnSpPr/>
      </xdr:nvCxnSpPr>
      <xdr:spPr>
        <a:xfrm flipH="1">
          <a:off x="10670268" y="1865902"/>
          <a:ext cx="0" cy="916468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990600</xdr:colOff>
      <xdr:row>19</xdr:row>
      <xdr:rowOff>15240</xdr:rowOff>
    </xdr:from>
    <xdr:to>
      <xdr:col>10</xdr:col>
      <xdr:colOff>838200</xdr:colOff>
      <xdr:row>38</xdr:row>
      <xdr:rowOff>0</xdr:rowOff>
    </xdr:to>
    <xdr:graphicFrame macro="">
      <xdr:nvGraphicFramePr>
        <xdr:cNvPr id="11" name="Chart 10">
          <a:extLst>
            <a:ext uri="{FF2B5EF4-FFF2-40B4-BE49-F238E27FC236}">
              <a16:creationId xmlns:a16="http://schemas.microsoft.com/office/drawing/2014/main" id="{00000000-0008-0000-1A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3</xdr:row>
      <xdr:rowOff>181428</xdr:rowOff>
    </xdr:from>
    <xdr:to>
      <xdr:col>15</xdr:col>
      <xdr:colOff>648609</xdr:colOff>
      <xdr:row>8</xdr:row>
      <xdr:rowOff>143328</xdr:rowOff>
    </xdr:to>
    <xdr:sp macro="" textlink="">
      <xdr:nvSpPr>
        <xdr:cNvPr id="14" name="Rectangle: Rounded Corners 13">
          <a:hlinkClick xmlns:r="http://schemas.openxmlformats.org/officeDocument/2006/relationships" r:id="rId3"/>
          <a:extLst>
            <a:ext uri="{FF2B5EF4-FFF2-40B4-BE49-F238E27FC236}">
              <a16:creationId xmlns:a16="http://schemas.microsoft.com/office/drawing/2014/main" id="{00000000-0008-0000-1A00-00000E000000}"/>
            </a:ext>
          </a:extLst>
        </xdr:cNvPr>
        <xdr:cNvSpPr/>
      </xdr:nvSpPr>
      <xdr:spPr>
        <a:xfrm>
          <a:off x="12373429" y="752928"/>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3</xdr:col>
      <xdr:colOff>59691</xdr:colOff>
      <xdr:row>2</xdr:row>
      <xdr:rowOff>126093</xdr:rowOff>
    </xdr:from>
    <xdr:to>
      <xdr:col>11</xdr:col>
      <xdr:colOff>1095375</xdr:colOff>
      <xdr:row>7</xdr:row>
      <xdr:rowOff>24493</xdr:rowOff>
    </xdr:to>
    <xdr:sp macro="" textlink="">
      <xdr:nvSpPr>
        <xdr:cNvPr id="2" name="Rounded Rectangle 1">
          <a:extLst>
            <a:ext uri="{FF2B5EF4-FFF2-40B4-BE49-F238E27FC236}">
              <a16:creationId xmlns:a16="http://schemas.microsoft.com/office/drawing/2014/main" id="{00000000-0008-0000-1B00-000002000000}"/>
            </a:ext>
          </a:extLst>
        </xdr:cNvPr>
        <xdr:cNvSpPr/>
      </xdr:nvSpPr>
      <xdr:spPr>
        <a:xfrm>
          <a:off x="2504441" y="507093"/>
          <a:ext cx="705230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162378</xdr:colOff>
      <xdr:row>11</xdr:row>
      <xdr:rowOff>109946</xdr:rowOff>
    </xdr:from>
    <xdr:to>
      <xdr:col>12</xdr:col>
      <xdr:colOff>62230</xdr:colOff>
      <xdr:row>38</xdr:row>
      <xdr:rowOff>158750</xdr:rowOff>
    </xdr:to>
    <xdr:sp macro="" textlink="">
      <xdr:nvSpPr>
        <xdr:cNvPr id="3" name="TextBox 2">
          <a:extLst>
            <a:ext uri="{FF2B5EF4-FFF2-40B4-BE49-F238E27FC236}">
              <a16:creationId xmlns:a16="http://schemas.microsoft.com/office/drawing/2014/main" id="{00000000-0008-0000-1B00-000003000000}"/>
            </a:ext>
          </a:extLst>
        </xdr:cNvPr>
        <xdr:cNvSpPr txBox="1"/>
      </xdr:nvSpPr>
      <xdr:spPr>
        <a:xfrm>
          <a:off x="765628" y="2205446"/>
          <a:ext cx="8869227" cy="64305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a:t>
          </a:r>
        </a:p>
        <a:p>
          <a:endParaRPr lang="en-US" sz="2000" b="1">
            <a:solidFill>
              <a:schemeClr val="tx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Assume that the last month’s</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forecast F(t) was 1,050.</a:t>
          </a:r>
          <a:r>
            <a:rPr lang="en-US" sz="2000" baseline="0">
              <a:solidFill>
                <a:schemeClr val="dk1"/>
              </a:solidFill>
              <a:effectLst/>
              <a:latin typeface="Lucida Bright" panose="02040602050505020304" pitchFamily="18" charset="0"/>
              <a:ea typeface="+mn-ea"/>
              <a:cs typeface="+mn-cs"/>
            </a:rPr>
            <a:t> </a:t>
          </a:r>
        </a:p>
        <a:p>
          <a:r>
            <a:rPr lang="en-US" sz="2000" baseline="0">
              <a:solidFill>
                <a:schemeClr val="dk1"/>
              </a:solidFill>
              <a:effectLst/>
              <a:latin typeface="Lucida Bright" panose="02040602050505020304" pitchFamily="18" charset="0"/>
              <a:ea typeface="+mn-ea"/>
              <a:cs typeface="+mn-cs"/>
            </a:rPr>
            <a:t>The actual demand in the present period D(t) was </a:t>
          </a:r>
          <a:r>
            <a:rPr lang="en-US" sz="2000">
              <a:solidFill>
                <a:schemeClr val="dk1"/>
              </a:solidFill>
              <a:effectLst/>
              <a:latin typeface="Lucida Bright" panose="02040602050505020304" pitchFamily="18" charset="0"/>
              <a:ea typeface="+mn-ea"/>
              <a:cs typeface="+mn-cs"/>
            </a:rPr>
            <a:t>1,000</a:t>
          </a:r>
          <a:r>
            <a:rPr lang="en-US" sz="2000" baseline="0">
              <a:solidFill>
                <a:schemeClr val="dk1"/>
              </a:solidFill>
              <a:effectLst/>
              <a:latin typeface="Lucida Bright" panose="02040602050505020304" pitchFamily="18" charset="0"/>
              <a:ea typeface="+mn-ea"/>
              <a:cs typeface="+mn-cs"/>
            </a:rPr>
            <a:t> </a:t>
          </a:r>
        </a:p>
        <a:p>
          <a:r>
            <a:rPr lang="en-US" sz="2000" baseline="0">
              <a:solidFill>
                <a:schemeClr val="dk1"/>
              </a:solidFill>
              <a:effectLst/>
              <a:latin typeface="Lucida Bright" panose="02040602050505020304" pitchFamily="18" charset="0"/>
              <a:ea typeface="+mn-ea"/>
              <a:cs typeface="+mn-cs"/>
            </a:rPr>
            <a:t>and the </a:t>
          </a:r>
          <a:r>
            <a:rPr lang="en-US" sz="2000">
              <a:solidFill>
                <a:schemeClr val="dk1"/>
              </a:solidFill>
              <a:effectLst/>
              <a:latin typeface="Lucida Bright" panose="02040602050505020304" pitchFamily="18" charset="0"/>
              <a:ea typeface="+mn-ea"/>
              <a:cs typeface="+mn-cs"/>
            </a:rPr>
            <a:t>forecast for this month F(t+1)</a:t>
          </a:r>
          <a:r>
            <a:rPr lang="en-US" sz="2000" baseline="0">
              <a:solidFill>
                <a:schemeClr val="dk1"/>
              </a:solidFill>
              <a:effectLst/>
              <a:latin typeface="Lucida Bright" panose="02040602050505020304" pitchFamily="18" charset="0"/>
              <a:ea typeface="+mn-ea"/>
              <a:cs typeface="+mn-cs"/>
            </a:rPr>
            <a:t> is 1047.50</a:t>
          </a:r>
          <a:r>
            <a:rPr lang="en-US" sz="2000">
              <a:solidFill>
                <a:schemeClr val="dk1"/>
              </a:solidFill>
              <a:effectLst/>
              <a:latin typeface="Lucida Bright" panose="02040602050505020304" pitchFamily="18" charset="0"/>
              <a:ea typeface="+mn-ea"/>
              <a:cs typeface="+mn-cs"/>
            </a:rPr>
            <a:t>?</a:t>
          </a:r>
        </a:p>
        <a:p>
          <a:endParaRPr lang="en-US" sz="2000">
            <a:solidFill>
              <a:schemeClr val="dk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Calculate</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the value</a:t>
          </a:r>
          <a:r>
            <a:rPr lang="en-US" sz="2000" baseline="0">
              <a:solidFill>
                <a:schemeClr val="dk1"/>
              </a:solidFill>
              <a:effectLst/>
              <a:latin typeface="Lucida Bright" panose="02040602050505020304" pitchFamily="18" charset="0"/>
              <a:ea typeface="+mn-ea"/>
              <a:cs typeface="+mn-cs"/>
            </a:rPr>
            <a:t> of a smoothing constant.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F(t+1) = </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*D(t) +(1-</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)*F(t)</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B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9</xdr:row>
      <xdr:rowOff>121920</xdr:rowOff>
    </xdr:from>
    <xdr:to>
      <xdr:col>12</xdr:col>
      <xdr:colOff>762000</xdr:colOff>
      <xdr:row>54</xdr:row>
      <xdr:rowOff>60960</xdr:rowOff>
    </xdr:to>
    <xdr:cxnSp macro="">
      <xdr:nvCxnSpPr>
        <xdr:cNvPr id="6" name="Straight Connector 5">
          <a:extLst>
            <a:ext uri="{FF2B5EF4-FFF2-40B4-BE49-F238E27FC236}">
              <a16:creationId xmlns:a16="http://schemas.microsoft.com/office/drawing/2014/main" id="{00000000-0008-0000-1B00-000006000000}"/>
            </a:ext>
          </a:extLst>
        </xdr:cNvPr>
        <xdr:cNvCxnSpPr/>
      </xdr:nvCxnSpPr>
      <xdr:spPr>
        <a:xfrm flipH="1">
          <a:off x="10363200" y="1836420"/>
          <a:ext cx="0" cy="99498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101600</xdr:colOff>
      <xdr:row>11</xdr:row>
      <xdr:rowOff>88900</xdr:rowOff>
    </xdr:from>
    <xdr:to>
      <xdr:col>20</xdr:col>
      <xdr:colOff>377190</xdr:colOff>
      <xdr:row>27</xdr:row>
      <xdr:rowOff>73025</xdr:rowOff>
    </xdr:to>
    <xdr:sp macro="" textlink="">
      <xdr:nvSpPr>
        <xdr:cNvPr id="7" name="TextBox 6">
          <a:extLst>
            <a:ext uri="{FF2B5EF4-FFF2-40B4-BE49-F238E27FC236}">
              <a16:creationId xmlns:a16="http://schemas.microsoft.com/office/drawing/2014/main" id="{00000000-0008-0000-1B00-000007000000}"/>
            </a:ext>
          </a:extLst>
        </xdr:cNvPr>
        <xdr:cNvSpPr txBox="1"/>
      </xdr:nvSpPr>
      <xdr:spPr>
        <a:xfrm>
          <a:off x="10785475" y="2184400"/>
          <a:ext cx="4974590" cy="327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F(</a:t>
          </a:r>
          <a:r>
            <a:rPr lang="en-US" sz="1400">
              <a:latin typeface="Lucida Bright" panose="02040602050505020304" pitchFamily="18" charset="0"/>
            </a:rPr>
            <a:t>t+1</a:t>
          </a:r>
          <a:r>
            <a:rPr lang="en-US" sz="2000">
              <a:latin typeface="Lucida Bright" panose="02040602050505020304" pitchFamily="18" charset="0"/>
            </a:rPr>
            <a:t>) = </a:t>
          </a:r>
          <a:r>
            <a:rPr lang="el-GR" sz="2000"/>
            <a:t>α</a:t>
          </a:r>
          <a:r>
            <a:rPr lang="en-US" sz="2000">
              <a:latin typeface="Lucida Bright" panose="02040602050505020304" pitchFamily="18" charset="0"/>
            </a:rPr>
            <a:t> * Dt + (1- </a:t>
          </a:r>
          <a:r>
            <a:rPr lang="el-GR" sz="2000"/>
            <a:t>α</a:t>
          </a:r>
          <a:r>
            <a:rPr lang="en-US" sz="2000">
              <a:latin typeface="Lucida Bright" panose="02040602050505020304" pitchFamily="18" charset="0"/>
            </a:rPr>
            <a:t>) * F(t)</a:t>
          </a:r>
        </a:p>
        <a:p>
          <a:endParaRPr lang="en-US" sz="2000">
            <a:latin typeface="Lucida Bright" panose="02040602050505020304" pitchFamily="18" charset="0"/>
          </a:endParaRPr>
        </a:p>
        <a:p>
          <a:r>
            <a:rPr lang="en-US" sz="2000">
              <a:latin typeface="Lucida Bright" panose="02040602050505020304" pitchFamily="18" charset="0"/>
            </a:rPr>
            <a:t>F(</a:t>
          </a:r>
          <a:r>
            <a:rPr lang="en-US" sz="1400">
              <a:latin typeface="Lucida Bright" panose="02040602050505020304" pitchFamily="18" charset="0"/>
            </a:rPr>
            <a:t>t+1</a:t>
          </a:r>
          <a:r>
            <a:rPr lang="en-US" sz="2000">
              <a:latin typeface="Lucida Bright" panose="02040602050505020304" pitchFamily="18" charset="0"/>
            </a:rPr>
            <a:t>) = </a:t>
          </a:r>
          <a:r>
            <a:rPr lang="el-GR" sz="2000"/>
            <a:t>α</a:t>
          </a:r>
          <a:r>
            <a:rPr lang="en-US" sz="2000">
              <a:latin typeface="Lucida Bright" panose="02040602050505020304" pitchFamily="18" charset="0"/>
            </a:rPr>
            <a:t>*D(t) +F(t)-</a:t>
          </a:r>
          <a:r>
            <a:rPr lang="el-GR" sz="2000"/>
            <a:t>α</a:t>
          </a:r>
          <a:r>
            <a:rPr lang="en-US" sz="2000">
              <a:latin typeface="Lucida Bright" panose="02040602050505020304" pitchFamily="18" charset="0"/>
            </a:rPr>
            <a:t>*F(t)</a:t>
          </a:r>
        </a:p>
        <a:p>
          <a:endParaRPr lang="en-US" sz="2000">
            <a:latin typeface="Lucida Bright" panose="02040602050505020304" pitchFamily="18" charset="0"/>
          </a:endParaRPr>
        </a:p>
        <a:p>
          <a:r>
            <a:rPr lang="en-US" sz="2000">
              <a:latin typeface="Lucida Bright" panose="02040602050505020304" pitchFamily="18" charset="0"/>
            </a:rPr>
            <a:t>F(</a:t>
          </a:r>
          <a:r>
            <a:rPr lang="en-US" sz="1400">
              <a:latin typeface="Lucida Bright" panose="02040602050505020304" pitchFamily="18" charset="0"/>
            </a:rPr>
            <a:t>t+1</a:t>
          </a:r>
          <a:r>
            <a:rPr lang="en-US" sz="2000">
              <a:latin typeface="Lucida Bright" panose="02040602050505020304" pitchFamily="18" charset="0"/>
            </a:rPr>
            <a:t>) - F(t)= </a:t>
          </a:r>
          <a:r>
            <a:rPr lang="el-GR" sz="2000"/>
            <a:t>α</a:t>
          </a:r>
          <a:r>
            <a:rPr lang="en-US" sz="2000"/>
            <a:t>(</a:t>
          </a:r>
          <a:r>
            <a:rPr lang="en-US" sz="2000">
              <a:latin typeface="Lucida Bright" panose="02040602050505020304" pitchFamily="18" charset="0"/>
            </a:rPr>
            <a:t>(D(t)-F(t))</a:t>
          </a:r>
        </a:p>
        <a:p>
          <a:endParaRPr lang="en-US" sz="2000">
            <a:latin typeface="Lucida Bright" panose="02040602050505020304" pitchFamily="18" charset="0"/>
          </a:endParaRPr>
        </a:p>
        <a:p>
          <a:r>
            <a:rPr lang="en-US" sz="2000">
              <a:latin typeface="Lucida Bright" panose="02040602050505020304" pitchFamily="18" charset="0"/>
            </a:rPr>
            <a:t>α = ((F</a:t>
          </a:r>
          <a:r>
            <a:rPr lang="en-US" sz="1400">
              <a:latin typeface="Lucida Bright" panose="02040602050505020304" pitchFamily="18" charset="0"/>
            </a:rPr>
            <a:t>t+1</a:t>
          </a:r>
          <a:r>
            <a:rPr lang="en-US" sz="2000">
              <a:latin typeface="Lucida Bright" panose="02040602050505020304" pitchFamily="18" charset="0"/>
            </a:rPr>
            <a:t>)-F(t))/((D(t)-F(t))</a:t>
          </a:r>
        </a:p>
        <a:p>
          <a:endParaRPr lang="en-US" sz="2000">
            <a:latin typeface="Lucida Bright" panose="02040602050505020304" pitchFamily="18" charset="0"/>
          </a:endParaRPr>
        </a:p>
        <a:p>
          <a:r>
            <a:rPr lang="en-US" sz="2000">
              <a:latin typeface="Lucida Bright" panose="02040602050505020304" pitchFamily="18" charset="0"/>
            </a:rPr>
            <a:t>α = (1047.5- 1050)/(1000-1050)</a:t>
          </a:r>
        </a:p>
        <a:p>
          <a:endParaRPr lang="en-US"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1003300</xdr:colOff>
      <xdr:row>1</xdr:row>
      <xdr:rowOff>110490</xdr:rowOff>
    </xdr:from>
    <xdr:to>
      <xdr:col>2</xdr:col>
      <xdr:colOff>259080</xdr:colOff>
      <xdr:row>9</xdr:row>
      <xdr:rowOff>60960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003300" y="300990"/>
          <a:ext cx="1408430" cy="1474470"/>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a:solidFill>
                <a:srgbClr val="FFFF00"/>
              </a:solidFill>
              <a:latin typeface="Lucida Bright" panose="02040602050505020304" pitchFamily="18" charset="0"/>
            </a:rPr>
            <a:t>Back</a:t>
          </a:r>
        </a:p>
      </xdr:txBody>
    </xdr:sp>
    <xdr:clientData/>
  </xdr:twoCellAnchor>
  <xdr:twoCellAnchor>
    <xdr:from>
      <xdr:col>0</xdr:col>
      <xdr:colOff>1107439</xdr:colOff>
      <xdr:row>10</xdr:row>
      <xdr:rowOff>144416</xdr:rowOff>
    </xdr:from>
    <xdr:to>
      <xdr:col>9</xdr:col>
      <xdr:colOff>850900</xdr:colOff>
      <xdr:row>18</xdr:row>
      <xdr:rowOff>215899</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107439" y="1922416"/>
          <a:ext cx="8963661" cy="244638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Red</a:t>
          </a:r>
          <a:r>
            <a:rPr lang="en-US" sz="800" baseline="0">
              <a:solidFill>
                <a:schemeClr val="bg1"/>
              </a:solidFill>
            </a:rPr>
            <a:t> Render 561</a:t>
          </a:r>
          <a:endParaRPr lang="en-US" sz="2400" baseline="0">
            <a:solidFill>
              <a:schemeClr val="bg1"/>
            </a:solidFill>
          </a:endParaRPr>
        </a:p>
        <a:p>
          <a:r>
            <a:rPr lang="en-US" sz="2400" baseline="0"/>
            <a:t>Higgins Plumbing and Heating maintains a stock of 30 gallon hot water heaters that it sells to home owners and installs for them. Owner Jerry Higgins likes the idea of having a large supply on hand to meet customer demand, but he also recognizes that it is expensive to do so. He examines hot water heater sales over the past 50 weeks and notes the following:</a:t>
          </a:r>
        </a:p>
        <a:p>
          <a:endParaRPr lang="en-US" sz="1800"/>
        </a:p>
      </xdr:txBody>
    </xdr:sp>
    <xdr:clientData/>
  </xdr:twoCellAnchor>
  <xdr:twoCellAnchor>
    <xdr:from>
      <xdr:col>10</xdr:col>
      <xdr:colOff>517073</xdr:colOff>
      <xdr:row>1</xdr:row>
      <xdr:rowOff>138791</xdr:rowOff>
    </xdr:from>
    <xdr:to>
      <xdr:col>10</xdr:col>
      <xdr:colOff>544287</xdr:colOff>
      <xdr:row>45</xdr:row>
      <xdr:rowOff>8163</xdr:rowOff>
    </xdr:to>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a:off x="11051723" y="329291"/>
          <a:ext cx="27214" cy="1260429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903513</xdr:colOff>
      <xdr:row>34</xdr:row>
      <xdr:rowOff>119741</xdr:rowOff>
    </xdr:from>
    <xdr:to>
      <xdr:col>10</xdr:col>
      <xdr:colOff>21771</xdr:colOff>
      <xdr:row>48</xdr:row>
      <xdr:rowOff>25400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903513" y="9606641"/>
          <a:ext cx="9354458" cy="376645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latin typeface="Lucida Bright" panose="02040602050505020304" pitchFamily="18" charset="0"/>
            </a:rPr>
            <a:t>a)</a:t>
          </a:r>
          <a:r>
            <a:rPr lang="en-US" sz="2000" baseline="0">
              <a:latin typeface="Lucida Bright" panose="02040602050505020304" pitchFamily="18" charset="0"/>
            </a:rPr>
            <a:t> If Higgins maintains a constant supply of 8 hot water heaters in any given week, how many times will he be out of stock during a 20-week simulation? Use the random numbers that are provided.</a:t>
          </a:r>
        </a:p>
        <a:p>
          <a:endParaRPr lang="en-US" sz="2000" baseline="0">
            <a:latin typeface="Lucida Bright" panose="02040602050505020304" pitchFamily="18" charset="0"/>
          </a:endParaRPr>
        </a:p>
        <a:p>
          <a:r>
            <a:rPr lang="en-US" sz="2000" baseline="0">
              <a:latin typeface="Lucida Bright" panose="02040602050505020304" pitchFamily="18" charset="0"/>
            </a:rPr>
            <a:t>b) During which week(s) additional order(s) should be placed knowing that the order lead time is 4weeks?</a:t>
          </a:r>
        </a:p>
        <a:p>
          <a:endParaRPr lang="en-US" sz="2000" baseline="0">
            <a:latin typeface="Lucida Bright" panose="02040602050505020304" pitchFamily="18" charset="0"/>
          </a:endParaRPr>
        </a:p>
        <a:p>
          <a:r>
            <a:rPr lang="en-US" sz="2000" baseline="0">
              <a:latin typeface="Lucida Bright" panose="02040602050505020304" pitchFamily="18" charset="0"/>
            </a:rPr>
            <a:t>c) How many additional units (above the  standard ordering quantities) will need to be ordered each time?</a:t>
          </a:r>
        </a:p>
      </xdr:txBody>
    </xdr:sp>
    <xdr:clientData/>
  </xdr:twoCellAnchor>
  <xdr:twoCellAnchor>
    <xdr:from>
      <xdr:col>10</xdr:col>
      <xdr:colOff>952499</xdr:colOff>
      <xdr:row>49</xdr:row>
      <xdr:rowOff>10886</xdr:rowOff>
    </xdr:from>
    <xdr:to>
      <xdr:col>18</xdr:col>
      <xdr:colOff>54428</xdr:colOff>
      <xdr:row>53</xdr:row>
      <xdr:rowOff>76201</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1487149" y="13803086"/>
          <a:ext cx="9227004" cy="82731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a) With a supply of 8 heaters, Higgins will be out of stock two times during the 20-week period  (in weeks  14 and  16)</a:t>
          </a:r>
        </a:p>
      </xdr:txBody>
    </xdr:sp>
    <xdr:clientData/>
  </xdr:twoCellAnchor>
  <xdr:twoCellAnchor>
    <xdr:from>
      <xdr:col>10</xdr:col>
      <xdr:colOff>982979</xdr:colOff>
      <xdr:row>55</xdr:row>
      <xdr:rowOff>10887</xdr:rowOff>
    </xdr:from>
    <xdr:to>
      <xdr:col>18</xdr:col>
      <xdr:colOff>84908</xdr:colOff>
      <xdr:row>58</xdr:row>
      <xdr:rowOff>15241</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1517629" y="14946087"/>
          <a:ext cx="9227004" cy="556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b ) Weeks: 10 and 12</a:t>
          </a:r>
        </a:p>
      </xdr:txBody>
    </xdr:sp>
    <xdr:clientData/>
  </xdr:twoCellAnchor>
  <xdr:twoCellAnchor>
    <xdr:from>
      <xdr:col>3</xdr:col>
      <xdr:colOff>339725</xdr:colOff>
      <xdr:row>2</xdr:row>
      <xdr:rowOff>120650</xdr:rowOff>
    </xdr:from>
    <xdr:to>
      <xdr:col>9</xdr:col>
      <xdr:colOff>530225</xdr:colOff>
      <xdr:row>8</xdr:row>
      <xdr:rowOff>135890</xdr:rowOff>
    </xdr:to>
    <xdr:sp macro="" textlink="">
      <xdr:nvSpPr>
        <xdr:cNvPr id="8" name="Rounded Rectangle 10">
          <a:extLst>
            <a:ext uri="{FF2B5EF4-FFF2-40B4-BE49-F238E27FC236}">
              <a16:creationId xmlns:a16="http://schemas.microsoft.com/office/drawing/2014/main" id="{00000000-0008-0000-0100-000008000000}"/>
            </a:ext>
          </a:extLst>
        </xdr:cNvPr>
        <xdr:cNvSpPr/>
      </xdr:nvSpPr>
      <xdr:spPr>
        <a:xfrm>
          <a:off x="3121025" y="501650"/>
          <a:ext cx="6953250" cy="115824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Simulation Problem </a:t>
          </a:r>
          <a:r>
            <a:rPr lang="en-US" sz="3200" b="1">
              <a:solidFill>
                <a:srgbClr val="FF0000"/>
              </a:solidFill>
              <a:latin typeface="Lucida Bright" panose="02040602050505020304" pitchFamily="18" charset="0"/>
            </a:rPr>
            <a:t>2</a:t>
          </a:r>
        </a:p>
      </xdr:txBody>
    </xdr:sp>
    <xdr:clientData/>
  </xdr:twoCellAnchor>
  <xdr:twoCellAnchor>
    <xdr:from>
      <xdr:col>10</xdr:col>
      <xdr:colOff>1043939</xdr:colOff>
      <xdr:row>59</xdr:row>
      <xdr:rowOff>56606</xdr:rowOff>
    </xdr:from>
    <xdr:to>
      <xdr:col>18</xdr:col>
      <xdr:colOff>145868</xdr:colOff>
      <xdr:row>63</xdr:row>
      <xdr:rowOff>60959</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1578589" y="15734756"/>
          <a:ext cx="9227004" cy="74730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c) 2</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11</xdr:col>
      <xdr:colOff>57785</xdr:colOff>
      <xdr:row>7</xdr:row>
      <xdr:rowOff>135618</xdr:rowOff>
    </xdr:to>
    <xdr:sp macro="" textlink="">
      <xdr:nvSpPr>
        <xdr:cNvPr id="2" name="Rounded Rectangle 1">
          <a:extLst>
            <a:ext uri="{FF2B5EF4-FFF2-40B4-BE49-F238E27FC236}">
              <a16:creationId xmlns:a16="http://schemas.microsoft.com/office/drawing/2014/main" id="{00000000-0008-0000-1C00-000002000000}"/>
            </a:ext>
          </a:extLst>
        </xdr:cNvPr>
        <xdr:cNvSpPr/>
      </xdr:nvSpPr>
      <xdr:spPr>
        <a:xfrm>
          <a:off x="2821941" y="618218"/>
          <a:ext cx="569721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142875</xdr:colOff>
      <xdr:row>12</xdr:row>
      <xdr:rowOff>78196</xdr:rowOff>
    </xdr:from>
    <xdr:to>
      <xdr:col>11</xdr:col>
      <xdr:colOff>1094105</xdr:colOff>
      <xdr:row>28</xdr:row>
      <xdr:rowOff>244475</xdr:rowOff>
    </xdr:to>
    <xdr:sp macro="" textlink="">
      <xdr:nvSpPr>
        <xdr:cNvPr id="3" name="TextBox 2">
          <a:extLst>
            <a:ext uri="{FF2B5EF4-FFF2-40B4-BE49-F238E27FC236}">
              <a16:creationId xmlns:a16="http://schemas.microsoft.com/office/drawing/2014/main" id="{00000000-0008-0000-1C00-000003000000}"/>
            </a:ext>
          </a:extLst>
        </xdr:cNvPr>
        <xdr:cNvSpPr txBox="1"/>
      </xdr:nvSpPr>
      <xdr:spPr>
        <a:xfrm>
          <a:off x="746125" y="2364196"/>
          <a:ext cx="8809355" cy="353177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a:t>
          </a:r>
        </a:p>
        <a:p>
          <a:endParaRPr lang="en-US" sz="2000" b="1">
            <a:solidFill>
              <a:schemeClr val="tx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Assume that the last month’s forecast F(t) was 1,050.</a:t>
          </a:r>
          <a:r>
            <a:rPr lang="en-US" sz="2000" baseline="0">
              <a:solidFill>
                <a:schemeClr val="dk1"/>
              </a:solidFill>
              <a:effectLst/>
              <a:latin typeface="Lucida Bright" panose="02040602050505020304" pitchFamily="18" charset="0"/>
              <a:ea typeface="+mn-ea"/>
              <a:cs typeface="+mn-cs"/>
            </a:rPr>
            <a:t> </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The actual demand in the present period D(t) was </a:t>
          </a:r>
          <a:r>
            <a:rPr lang="en-US" sz="2000">
              <a:solidFill>
                <a:schemeClr val="dk1"/>
              </a:solidFill>
              <a:effectLst/>
              <a:latin typeface="Lucida Bright" panose="02040602050505020304" pitchFamily="18" charset="0"/>
              <a:ea typeface="+mn-ea"/>
              <a:cs typeface="+mn-cs"/>
            </a:rPr>
            <a:t>1,000</a:t>
          </a:r>
          <a:r>
            <a:rPr lang="en-US" sz="2000" baseline="0">
              <a:solidFill>
                <a:schemeClr val="dk1"/>
              </a:solidFill>
              <a:effectLst/>
              <a:latin typeface="Lucida Bright" panose="02040602050505020304" pitchFamily="18" charset="0"/>
              <a:ea typeface="+mn-ea"/>
              <a:cs typeface="+mn-cs"/>
            </a:rPr>
            <a:t> and the</a:t>
          </a:r>
        </a:p>
        <a:p>
          <a:r>
            <a:rPr lang="en-US" sz="2000">
              <a:solidFill>
                <a:schemeClr val="dk1"/>
              </a:solidFill>
              <a:effectLst/>
              <a:latin typeface="Lucida Bright" panose="02040602050505020304" pitchFamily="18" charset="0"/>
              <a:ea typeface="+mn-ea"/>
              <a:cs typeface="+mn-cs"/>
            </a:rPr>
            <a:t>forecast for this month F(t+1)</a:t>
          </a:r>
          <a:r>
            <a:rPr lang="en-US" sz="2000" baseline="0">
              <a:solidFill>
                <a:schemeClr val="dk1"/>
              </a:solidFill>
              <a:effectLst/>
              <a:latin typeface="Lucida Bright" panose="02040602050505020304" pitchFamily="18" charset="0"/>
              <a:ea typeface="+mn-ea"/>
              <a:cs typeface="+mn-cs"/>
            </a:rPr>
            <a:t> is 1047.50</a:t>
          </a:r>
          <a:r>
            <a:rPr lang="en-US" sz="2000">
              <a:solidFill>
                <a:schemeClr val="dk1"/>
              </a:solidFill>
              <a:effectLst/>
              <a:latin typeface="Lucida Bright" panose="02040602050505020304" pitchFamily="18" charset="0"/>
              <a:ea typeface="+mn-ea"/>
              <a:cs typeface="+mn-cs"/>
            </a:rPr>
            <a:t>?</a:t>
          </a:r>
        </a:p>
        <a:p>
          <a:endParaRPr lang="en-US" sz="2000">
            <a:solidFill>
              <a:schemeClr val="dk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Calculate</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the value</a:t>
          </a:r>
          <a:r>
            <a:rPr lang="en-US" sz="2000" baseline="0">
              <a:solidFill>
                <a:schemeClr val="dk1"/>
              </a:solidFill>
              <a:effectLst/>
              <a:latin typeface="Lucida Bright" panose="02040602050505020304" pitchFamily="18" charset="0"/>
              <a:ea typeface="+mn-ea"/>
              <a:cs typeface="+mn-cs"/>
            </a:rPr>
            <a:t> of a smoothing constant </a:t>
          </a:r>
          <a:r>
            <a:rPr lang="el-GR" sz="2800" baseline="0">
              <a:solidFill>
                <a:schemeClr val="dk1"/>
              </a:solidFill>
              <a:effectLst/>
              <a:latin typeface="Times New Roman" panose="02020603050405020304" pitchFamily="18" charset="0"/>
              <a:ea typeface="+mn-ea"/>
              <a:cs typeface="Times New Roman" panose="02020603050405020304" pitchFamily="18" charset="0"/>
            </a:rPr>
            <a:t>α</a:t>
          </a:r>
          <a:r>
            <a:rPr lang="en-US" sz="2000" baseline="0">
              <a:solidFill>
                <a:schemeClr val="dk1"/>
              </a:solidFill>
              <a:effectLst/>
              <a:latin typeface="Lucida Bright" panose="02040602050505020304" pitchFamily="18" charset="0"/>
              <a:ea typeface="+mn-ea"/>
              <a:cs typeface="+mn-cs"/>
            </a:rPr>
            <a: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F(t+1) = </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*D(t) +(1-</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)*F(t)</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C00-000004000000}"/>
            </a:ext>
          </a:extLst>
        </xdr:cNvPr>
        <xdr:cNvSpPr/>
      </xdr:nvSpPr>
      <xdr:spPr>
        <a:xfrm>
          <a:off x="446678" y="440509"/>
          <a:ext cx="149007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158750</xdr:colOff>
      <xdr:row>11</xdr:row>
      <xdr:rowOff>153670</xdr:rowOff>
    </xdr:from>
    <xdr:to>
      <xdr:col>12</xdr:col>
      <xdr:colOff>158750</xdr:colOff>
      <xdr:row>56</xdr:row>
      <xdr:rowOff>108585</xdr:rowOff>
    </xdr:to>
    <xdr:cxnSp macro="">
      <xdr:nvCxnSpPr>
        <xdr:cNvPr id="6" name="Straight Connector 5">
          <a:extLst>
            <a:ext uri="{FF2B5EF4-FFF2-40B4-BE49-F238E27FC236}">
              <a16:creationId xmlns:a16="http://schemas.microsoft.com/office/drawing/2014/main" id="{00000000-0008-0000-1C00-000006000000}"/>
            </a:ext>
          </a:extLst>
        </xdr:cNvPr>
        <xdr:cNvCxnSpPr/>
      </xdr:nvCxnSpPr>
      <xdr:spPr>
        <a:xfrm flipH="1">
          <a:off x="9731375" y="2249170"/>
          <a:ext cx="0" cy="99720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222250</xdr:colOff>
      <xdr:row>3</xdr:row>
      <xdr:rowOff>15875</xdr:rowOff>
    </xdr:from>
    <xdr:to>
      <xdr:col>16</xdr:col>
      <xdr:colOff>158751</xdr:colOff>
      <xdr:row>7</xdr:row>
      <xdr:rowOff>168275</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1C00-000009000000}"/>
            </a:ext>
          </a:extLst>
        </xdr:cNvPr>
        <xdr:cNvSpPr/>
      </xdr:nvSpPr>
      <xdr:spPr>
        <a:xfrm>
          <a:off x="11207750" y="587375"/>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12</xdr:col>
      <xdr:colOff>238126</xdr:colOff>
      <xdr:row>39</xdr:row>
      <xdr:rowOff>254000</xdr:rowOff>
    </xdr:from>
    <xdr:to>
      <xdr:col>27</xdr:col>
      <xdr:colOff>222251</xdr:colOff>
      <xdr:row>63</xdr:row>
      <xdr:rowOff>174625</xdr:rowOff>
    </xdr:to>
    <xdr:sp macro="" textlink="">
      <xdr:nvSpPr>
        <xdr:cNvPr id="5" name="TextBox 4">
          <a:extLst>
            <a:ext uri="{FF2B5EF4-FFF2-40B4-BE49-F238E27FC236}">
              <a16:creationId xmlns:a16="http://schemas.microsoft.com/office/drawing/2014/main" id="{00000000-0008-0000-1C00-000005000000}"/>
            </a:ext>
          </a:extLst>
        </xdr:cNvPr>
        <xdr:cNvSpPr txBox="1"/>
      </xdr:nvSpPr>
      <xdr:spPr>
        <a:xfrm>
          <a:off x="10922001" y="8921750"/>
          <a:ext cx="9620250" cy="466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11</xdr:col>
      <xdr:colOff>95250</xdr:colOff>
      <xdr:row>6</xdr:row>
      <xdr:rowOff>157843</xdr:rowOff>
    </xdr:to>
    <xdr:sp macro="" textlink="">
      <xdr:nvSpPr>
        <xdr:cNvPr id="2" name="Rounded Rectangle 1">
          <a:extLst>
            <a:ext uri="{FF2B5EF4-FFF2-40B4-BE49-F238E27FC236}">
              <a16:creationId xmlns:a16="http://schemas.microsoft.com/office/drawing/2014/main" id="{00000000-0008-0000-1D00-000002000000}"/>
            </a:ext>
          </a:extLst>
        </xdr:cNvPr>
        <xdr:cNvSpPr/>
      </xdr:nvSpPr>
      <xdr:spPr>
        <a:xfrm>
          <a:off x="2885441" y="462643"/>
          <a:ext cx="749680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481148</xdr:colOff>
      <xdr:row>9</xdr:row>
      <xdr:rowOff>178526</xdr:rowOff>
    </xdr:from>
    <xdr:to>
      <xdr:col>11</xdr:col>
      <xdr:colOff>899160</xdr:colOff>
      <xdr:row>15</xdr:row>
      <xdr:rowOff>174625</xdr:rowOff>
    </xdr:to>
    <xdr:sp macro="" textlink="">
      <xdr:nvSpPr>
        <xdr:cNvPr id="3" name="TextBox 2">
          <a:extLst>
            <a:ext uri="{FF2B5EF4-FFF2-40B4-BE49-F238E27FC236}">
              <a16:creationId xmlns:a16="http://schemas.microsoft.com/office/drawing/2014/main" id="{00000000-0008-0000-1D00-000003000000}"/>
            </a:ext>
          </a:extLst>
        </xdr:cNvPr>
        <xdr:cNvSpPr txBox="1"/>
      </xdr:nvSpPr>
      <xdr:spPr>
        <a:xfrm>
          <a:off x="481148" y="1893026"/>
          <a:ext cx="11816262" cy="1139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Calculate</a:t>
          </a:r>
          <a:r>
            <a:rPr lang="en-US" sz="2000" baseline="0">
              <a:effectLst/>
              <a:latin typeface="Lucida Bright" panose="02040602050505020304" pitchFamily="18" charset="0"/>
              <a:ea typeface="Calibri"/>
              <a:cs typeface="Times New Roman"/>
            </a:rPr>
            <a:t> the 4 month moving average</a:t>
          </a:r>
          <a:r>
            <a:rPr lang="en-US" sz="2000">
              <a:effectLst/>
              <a:latin typeface="Lucida Bright" panose="02040602050505020304" pitchFamily="18" charset="0"/>
              <a:ea typeface="Calibri"/>
              <a:cs typeface="Times New Roman"/>
            </a:rPr>
            <a:t>  for</a:t>
          </a:r>
          <a:r>
            <a:rPr lang="en-US" sz="2000" baseline="0">
              <a:effectLst/>
              <a:latin typeface="Lucida Bright" panose="02040602050505020304" pitchFamily="18" charset="0"/>
              <a:ea typeface="Calibri"/>
              <a:cs typeface="Times New Roman"/>
            </a:rPr>
            <a:t> months a) 4 and b) 5</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D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14</xdr:col>
      <xdr:colOff>317500</xdr:colOff>
      <xdr:row>7</xdr:row>
      <xdr:rowOff>137795</xdr:rowOff>
    </xdr:from>
    <xdr:to>
      <xdr:col>14</xdr:col>
      <xdr:colOff>317500</xdr:colOff>
      <xdr:row>47</xdr:row>
      <xdr:rowOff>76835</xdr:rowOff>
    </xdr:to>
    <xdr:cxnSp macro="">
      <xdr:nvCxnSpPr>
        <xdr:cNvPr id="6" name="Straight Connector 5">
          <a:extLst>
            <a:ext uri="{FF2B5EF4-FFF2-40B4-BE49-F238E27FC236}">
              <a16:creationId xmlns:a16="http://schemas.microsoft.com/office/drawing/2014/main" id="{00000000-0008-0000-1D00-000006000000}"/>
            </a:ext>
          </a:extLst>
        </xdr:cNvPr>
        <xdr:cNvCxnSpPr/>
      </xdr:nvCxnSpPr>
      <xdr:spPr>
        <a:xfrm flipH="1">
          <a:off x="13128625" y="1471295"/>
          <a:ext cx="0" cy="107657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231776</xdr:colOff>
      <xdr:row>20</xdr:row>
      <xdr:rowOff>104775</xdr:rowOff>
    </xdr:from>
    <xdr:to>
      <xdr:col>13</xdr:col>
      <xdr:colOff>127000</xdr:colOff>
      <xdr:row>22</xdr:row>
      <xdr:rowOff>31750</xdr:rowOff>
    </xdr:to>
    <xdr:sp macro="" textlink="">
      <xdr:nvSpPr>
        <xdr:cNvPr id="11" name="TextBox 10">
          <a:extLst>
            <a:ext uri="{FF2B5EF4-FFF2-40B4-BE49-F238E27FC236}">
              <a16:creationId xmlns:a16="http://schemas.microsoft.com/office/drawing/2014/main" id="{00000000-0008-0000-1D00-00000B000000}"/>
            </a:ext>
          </a:extLst>
        </xdr:cNvPr>
        <xdr:cNvSpPr txBox="1"/>
      </xdr:nvSpPr>
      <xdr:spPr>
        <a:xfrm>
          <a:off x="10344151" y="4613275"/>
          <a:ext cx="3403599" cy="498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a) = (10+12+13+16)/4</a:t>
          </a:r>
        </a:p>
        <a:p>
          <a:endParaRPr lang="en-US" sz="2400">
            <a:latin typeface="Lucida Bright" panose="02040602050505020304" pitchFamily="18" charset="0"/>
          </a:endParaRPr>
        </a:p>
      </xdr:txBody>
    </xdr:sp>
    <xdr:clientData/>
  </xdr:twoCellAnchor>
  <xdr:twoCellAnchor>
    <xdr:from>
      <xdr:col>10</xdr:col>
      <xdr:colOff>127000</xdr:colOff>
      <xdr:row>31</xdr:row>
      <xdr:rowOff>206375</xdr:rowOff>
    </xdr:from>
    <xdr:to>
      <xdr:col>13</xdr:col>
      <xdr:colOff>63500</xdr:colOff>
      <xdr:row>33</xdr:row>
      <xdr:rowOff>117475</xdr:rowOff>
    </xdr:to>
    <xdr:sp macro="" textlink="">
      <xdr:nvSpPr>
        <xdr:cNvPr id="13" name="TextBox 12">
          <a:extLst>
            <a:ext uri="{FF2B5EF4-FFF2-40B4-BE49-F238E27FC236}">
              <a16:creationId xmlns:a16="http://schemas.microsoft.com/office/drawing/2014/main" id="{00000000-0008-0000-1D00-00000D000000}"/>
            </a:ext>
          </a:extLst>
        </xdr:cNvPr>
        <xdr:cNvSpPr txBox="1"/>
      </xdr:nvSpPr>
      <xdr:spPr>
        <a:xfrm>
          <a:off x="9128125" y="7858125"/>
          <a:ext cx="3444875" cy="498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b) = (12+13+16+19)/4</a:t>
          </a:r>
        </a:p>
        <a:p>
          <a:endParaRPr lang="en-US" sz="2400">
            <a:latin typeface="Lucida Bright" panose="02040602050505020304" pitchFamily="18" charset="0"/>
          </a:endParaRPr>
        </a:p>
      </xdr:txBody>
    </xdr:sp>
    <xdr:clientData/>
  </xdr:twoCellAnchor>
  <xdr:twoCellAnchor>
    <xdr:from>
      <xdr:col>8</xdr:col>
      <xdr:colOff>0</xdr:colOff>
      <xdr:row>21</xdr:row>
      <xdr:rowOff>127000</xdr:rowOff>
    </xdr:from>
    <xdr:to>
      <xdr:col>9</xdr:col>
      <xdr:colOff>0</xdr:colOff>
      <xdr:row>21</xdr:row>
      <xdr:rowOff>127000</xdr:rowOff>
    </xdr:to>
    <xdr:cxnSp macro="">
      <xdr:nvCxnSpPr>
        <xdr:cNvPr id="7" name="Straight Arrow Connector 6">
          <a:extLst>
            <a:ext uri="{FF2B5EF4-FFF2-40B4-BE49-F238E27FC236}">
              <a16:creationId xmlns:a16="http://schemas.microsoft.com/office/drawing/2014/main" id="{00000000-0008-0000-1D00-000007000000}"/>
            </a:ext>
          </a:extLst>
        </xdr:cNvPr>
        <xdr:cNvCxnSpPr/>
      </xdr:nvCxnSpPr>
      <xdr:spPr>
        <a:xfrm>
          <a:off x="6937375" y="4905375"/>
          <a:ext cx="4921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1247775</xdr:colOff>
      <xdr:row>32</xdr:row>
      <xdr:rowOff>120650</xdr:rowOff>
    </xdr:from>
    <xdr:to>
      <xdr:col>8</xdr:col>
      <xdr:colOff>485775</xdr:colOff>
      <xdr:row>32</xdr:row>
      <xdr:rowOff>120650</xdr:rowOff>
    </xdr:to>
    <xdr:cxnSp macro="">
      <xdr:nvCxnSpPr>
        <xdr:cNvPr id="10" name="Straight Arrow Connector 9">
          <a:extLst>
            <a:ext uri="{FF2B5EF4-FFF2-40B4-BE49-F238E27FC236}">
              <a16:creationId xmlns:a16="http://schemas.microsoft.com/office/drawing/2014/main" id="{00000000-0008-0000-1D00-00000A000000}"/>
            </a:ext>
          </a:extLst>
        </xdr:cNvPr>
        <xdr:cNvCxnSpPr/>
      </xdr:nvCxnSpPr>
      <xdr:spPr>
        <a:xfrm>
          <a:off x="6931025" y="8455025"/>
          <a:ext cx="4921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2.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9</xdr:col>
      <xdr:colOff>469900</xdr:colOff>
      <xdr:row>6</xdr:row>
      <xdr:rowOff>157843</xdr:rowOff>
    </xdr:to>
    <xdr:sp macro="" textlink="">
      <xdr:nvSpPr>
        <xdr:cNvPr id="2" name="Rounded Rectangle 1">
          <a:extLst>
            <a:ext uri="{FF2B5EF4-FFF2-40B4-BE49-F238E27FC236}">
              <a16:creationId xmlns:a16="http://schemas.microsoft.com/office/drawing/2014/main" id="{00000000-0008-0000-1E00-000002000000}"/>
            </a:ext>
          </a:extLst>
        </xdr:cNvPr>
        <xdr:cNvSpPr/>
      </xdr:nvSpPr>
      <xdr:spPr>
        <a:xfrm>
          <a:off x="2967991" y="437243"/>
          <a:ext cx="5172709" cy="7874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E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1349375</xdr:colOff>
      <xdr:row>9</xdr:row>
      <xdr:rowOff>26670</xdr:rowOff>
    </xdr:from>
    <xdr:to>
      <xdr:col>9</xdr:col>
      <xdr:colOff>1349375</xdr:colOff>
      <xdr:row>46</xdr:row>
      <xdr:rowOff>156210</xdr:rowOff>
    </xdr:to>
    <xdr:cxnSp macro="">
      <xdr:nvCxnSpPr>
        <xdr:cNvPr id="6" name="Straight Connector 5">
          <a:extLst>
            <a:ext uri="{FF2B5EF4-FFF2-40B4-BE49-F238E27FC236}">
              <a16:creationId xmlns:a16="http://schemas.microsoft.com/office/drawing/2014/main" id="{00000000-0008-0000-1E00-000006000000}"/>
            </a:ext>
          </a:extLst>
        </xdr:cNvPr>
        <xdr:cNvCxnSpPr/>
      </xdr:nvCxnSpPr>
      <xdr:spPr>
        <a:xfrm flipH="1">
          <a:off x="9890125" y="1741170"/>
          <a:ext cx="0" cy="95910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31750</xdr:colOff>
      <xdr:row>5</xdr:row>
      <xdr:rowOff>111125</xdr:rowOff>
    </xdr:from>
    <xdr:to>
      <xdr:col>13</xdr:col>
      <xdr:colOff>428625</xdr:colOff>
      <xdr:row>10</xdr:row>
      <xdr:rowOff>73025</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00000000-0008-0000-1E00-00000A000000}"/>
            </a:ext>
          </a:extLst>
        </xdr:cNvPr>
        <xdr:cNvSpPr/>
      </xdr:nvSpPr>
      <xdr:spPr>
        <a:xfrm>
          <a:off x="10604500" y="1063625"/>
          <a:ext cx="1682750"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0</xdr:col>
      <xdr:colOff>206375</xdr:colOff>
      <xdr:row>9</xdr:row>
      <xdr:rowOff>158750</xdr:rowOff>
    </xdr:from>
    <xdr:to>
      <xdr:col>9</xdr:col>
      <xdr:colOff>952500</xdr:colOff>
      <xdr:row>15</xdr:row>
      <xdr:rowOff>154849</xdr:rowOff>
    </xdr:to>
    <xdr:sp macro="" textlink="">
      <xdr:nvSpPr>
        <xdr:cNvPr id="8" name="TextBox 7">
          <a:extLst>
            <a:ext uri="{FF2B5EF4-FFF2-40B4-BE49-F238E27FC236}">
              <a16:creationId xmlns:a16="http://schemas.microsoft.com/office/drawing/2014/main" id="{00000000-0008-0000-1E00-000008000000}"/>
            </a:ext>
          </a:extLst>
        </xdr:cNvPr>
        <xdr:cNvSpPr txBox="1"/>
      </xdr:nvSpPr>
      <xdr:spPr>
        <a:xfrm>
          <a:off x="206375" y="1873250"/>
          <a:ext cx="9286875" cy="1139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Calculate</a:t>
          </a:r>
          <a:r>
            <a:rPr lang="en-US" sz="2000" baseline="0">
              <a:effectLst/>
              <a:latin typeface="Lucida Bright" panose="02040602050505020304" pitchFamily="18" charset="0"/>
              <a:ea typeface="Calibri"/>
              <a:cs typeface="Times New Roman"/>
            </a:rPr>
            <a:t> the 4 month moving average</a:t>
          </a:r>
          <a:r>
            <a:rPr lang="en-US" sz="2000">
              <a:effectLst/>
              <a:latin typeface="Lucida Bright" panose="02040602050505020304" pitchFamily="18" charset="0"/>
              <a:ea typeface="Calibri"/>
              <a:cs typeface="Times New Roman"/>
            </a:rPr>
            <a:t>  for</a:t>
          </a:r>
          <a:r>
            <a:rPr lang="en-US" sz="2000" baseline="0">
              <a:effectLst/>
              <a:latin typeface="Lucida Bright" panose="02040602050505020304" pitchFamily="18" charset="0"/>
              <a:ea typeface="Calibri"/>
              <a:cs typeface="Times New Roman"/>
            </a:rPr>
            <a:t> months a) 4 and b) 5</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2" name="Rounded Rectangle 1">
          <a:extLst>
            <a:ext uri="{FF2B5EF4-FFF2-40B4-BE49-F238E27FC236}">
              <a16:creationId xmlns:a16="http://schemas.microsoft.com/office/drawing/2014/main" id="{00000000-0008-0000-1F00-000002000000}"/>
            </a:ext>
          </a:extLst>
        </xdr:cNvPr>
        <xdr:cNvSpPr/>
      </xdr:nvSpPr>
      <xdr:spPr>
        <a:xfrm>
          <a:off x="3171190" y="399142"/>
          <a:ext cx="6861809"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8</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21</xdr:row>
      <xdr:rowOff>101600</xdr:rowOff>
    </xdr:to>
    <xdr:sp macro="" textlink="">
      <xdr:nvSpPr>
        <xdr:cNvPr id="3" name="TextBox 2">
          <a:extLst>
            <a:ext uri="{FF2B5EF4-FFF2-40B4-BE49-F238E27FC236}">
              <a16:creationId xmlns:a16="http://schemas.microsoft.com/office/drawing/2014/main" id="{00000000-0008-0000-1F00-000003000000}"/>
            </a:ext>
          </a:extLst>
        </xdr:cNvPr>
        <xdr:cNvSpPr txBox="1"/>
      </xdr:nvSpPr>
      <xdr:spPr>
        <a:xfrm>
          <a:off x="740228" y="1862546"/>
          <a:ext cx="11758477" cy="22395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department store may find that in </a:t>
          </a:r>
          <a:r>
            <a:rPr lang="en-US" sz="2000" baseline="0">
              <a:effectLst/>
              <a:latin typeface="Lucida Bright" panose="02040602050505020304" pitchFamily="18" charset="0"/>
              <a:ea typeface="Calibri"/>
              <a:cs typeface="Times New Roman"/>
            </a:rPr>
            <a:t> five</a:t>
          </a:r>
          <a:r>
            <a:rPr lang="en-US" sz="2000">
              <a:effectLst/>
              <a:latin typeface="Lucida Bright" panose="02040602050505020304" pitchFamily="18" charset="0"/>
              <a:ea typeface="Calibri"/>
              <a:cs typeface="Times New Roman"/>
            </a:rPr>
            <a:t> month period, the best forecast is derived by using 40% of the actual sales for the most recent month, 30% of two months ago, 20% of three months ago, 5% of four month ago</a:t>
          </a:r>
          <a:r>
            <a:rPr lang="en-US" sz="2000" baseline="0">
              <a:effectLst/>
              <a:latin typeface="Lucida Bright" panose="02040602050505020304" pitchFamily="18" charset="0"/>
              <a:ea typeface="Calibri"/>
              <a:cs typeface="Times New Roman"/>
            </a:rPr>
            <a:t> and 5% of five months ago. </a:t>
          </a:r>
          <a:r>
            <a:rPr lang="en-US" sz="2000">
              <a:effectLst/>
              <a:latin typeface="Lucida Bright" panose="02040602050505020304" pitchFamily="18" charset="0"/>
              <a:ea typeface="Calibri"/>
              <a:cs typeface="Times New Roman"/>
            </a:rPr>
            <a:t>If 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F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231322</xdr:colOff>
      <xdr:row>37</xdr:row>
      <xdr:rowOff>286476</xdr:rowOff>
    </xdr:from>
    <xdr:to>
      <xdr:col>17</xdr:col>
      <xdr:colOff>653324</xdr:colOff>
      <xdr:row>39</xdr:row>
      <xdr:rowOff>188504</xdr:rowOff>
    </xdr:to>
    <xdr:sp macro="" textlink="">
      <xdr:nvSpPr>
        <xdr:cNvPr id="5" name="Rounded Rectangle 4">
          <a:extLst>
            <a:ext uri="{FF2B5EF4-FFF2-40B4-BE49-F238E27FC236}">
              <a16:creationId xmlns:a16="http://schemas.microsoft.com/office/drawing/2014/main" id="{00000000-0008-0000-1F00-000005000000}"/>
            </a:ext>
          </a:extLst>
        </xdr:cNvPr>
        <xdr:cNvSpPr/>
      </xdr:nvSpPr>
      <xdr:spPr>
        <a:xfrm>
          <a:off x="13813972" y="8582751"/>
          <a:ext cx="2536552" cy="7783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762000</xdr:colOff>
      <xdr:row>7</xdr:row>
      <xdr:rowOff>121920</xdr:rowOff>
    </xdr:from>
    <xdr:to>
      <xdr:col>12</xdr:col>
      <xdr:colOff>762000</xdr:colOff>
      <xdr:row>48</xdr:row>
      <xdr:rowOff>60960</xdr:rowOff>
    </xdr:to>
    <xdr:cxnSp macro="">
      <xdr:nvCxnSpPr>
        <xdr:cNvPr id="6" name="Straight Connector 5">
          <a:extLst>
            <a:ext uri="{FF2B5EF4-FFF2-40B4-BE49-F238E27FC236}">
              <a16:creationId xmlns:a16="http://schemas.microsoft.com/office/drawing/2014/main" id="{00000000-0008-0000-1F00-000006000000}"/>
            </a:ext>
          </a:extLst>
        </xdr:cNvPr>
        <xdr:cNvCxnSpPr/>
      </xdr:nvCxnSpPr>
      <xdr:spPr>
        <a:xfrm flipH="1">
          <a:off x="13230225" y="1455420"/>
          <a:ext cx="0" cy="104641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548640</xdr:colOff>
      <xdr:row>31</xdr:row>
      <xdr:rowOff>264160</xdr:rowOff>
    </xdr:from>
    <xdr:to>
      <xdr:col>11</xdr:col>
      <xdr:colOff>200660</xdr:colOff>
      <xdr:row>36</xdr:row>
      <xdr:rowOff>127000</xdr:rowOff>
    </xdr:to>
    <xdr:sp macro="" textlink="">
      <xdr:nvSpPr>
        <xdr:cNvPr id="7" name="TextBox 6">
          <a:extLst>
            <a:ext uri="{FF2B5EF4-FFF2-40B4-BE49-F238E27FC236}">
              <a16:creationId xmlns:a16="http://schemas.microsoft.com/office/drawing/2014/main" id="{00000000-0008-0000-1F00-000007000000}"/>
            </a:ext>
          </a:extLst>
        </xdr:cNvPr>
        <xdr:cNvSpPr txBox="1"/>
      </xdr:nvSpPr>
      <xdr:spPr>
        <a:xfrm>
          <a:off x="548640" y="7103110"/>
          <a:ext cx="11005820" cy="1082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Find</a:t>
          </a:r>
          <a:r>
            <a:rPr lang="en-US" sz="2000" baseline="0">
              <a:latin typeface="Lucida Bright" panose="02040602050505020304" pitchFamily="18" charset="0"/>
            </a:rPr>
            <a:t> the forecast for month six. </a:t>
          </a:r>
        </a:p>
        <a:p>
          <a:r>
            <a:rPr lang="en-US" sz="2000" baseline="0">
              <a:latin typeface="Lucida Bright" panose="02040602050505020304" pitchFamily="18" charset="0"/>
            </a:rPr>
            <a:t>Find the forecast for month  seven if the actual sales in month six are 35 units .</a:t>
          </a:r>
        </a:p>
        <a:p>
          <a:r>
            <a:rPr lang="en-US" sz="2000" baseline="0">
              <a:latin typeface="Lucida Bright" panose="02040602050505020304" pitchFamily="18" charset="0"/>
            </a:rPr>
            <a:t>For full credit please shown two places after the decimal point.</a:t>
          </a:r>
          <a:endParaRPr lang="en-US" sz="2000">
            <a:latin typeface="Lucida Bright" panose="02040602050505020304" pitchFamily="18" charset="0"/>
          </a:endParaRPr>
        </a:p>
      </xdr:txBody>
    </xdr:sp>
    <xdr:clientData/>
  </xdr:twoCellAnchor>
  <xdr:twoCellAnchor>
    <xdr:from>
      <xdr:col>12</xdr:col>
      <xdr:colOff>704851</xdr:colOff>
      <xdr:row>44</xdr:row>
      <xdr:rowOff>69851</xdr:rowOff>
    </xdr:from>
    <xdr:to>
      <xdr:col>16</xdr:col>
      <xdr:colOff>368301</xdr:colOff>
      <xdr:row>48</xdr:row>
      <xdr:rowOff>38101</xdr:rowOff>
    </xdr:to>
    <xdr:sp macro="" textlink="">
      <xdr:nvSpPr>
        <xdr:cNvPr id="8" name="Rounded Rectangular Callout 8">
          <a:extLst>
            <a:ext uri="{FF2B5EF4-FFF2-40B4-BE49-F238E27FC236}">
              <a16:creationId xmlns:a16="http://schemas.microsoft.com/office/drawing/2014/main" id="{00000000-0008-0000-1F00-000008000000}"/>
            </a:ext>
          </a:extLst>
        </xdr:cNvPr>
        <xdr:cNvSpPr/>
      </xdr:nvSpPr>
      <xdr:spPr>
        <a:xfrm>
          <a:off x="13173076" y="11014076"/>
          <a:ext cx="2292350" cy="882650"/>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11</xdr:col>
      <xdr:colOff>152400</xdr:colOff>
      <xdr:row>42</xdr:row>
      <xdr:rowOff>266700</xdr:rowOff>
    </xdr:from>
    <xdr:to>
      <xdr:col>11</xdr:col>
      <xdr:colOff>368300</xdr:colOff>
      <xdr:row>45</xdr:row>
      <xdr:rowOff>76200</xdr:rowOff>
    </xdr:to>
    <xdr:sp macro="" textlink="">
      <xdr:nvSpPr>
        <xdr:cNvPr id="9" name="Right Brace 8">
          <a:extLst>
            <a:ext uri="{FF2B5EF4-FFF2-40B4-BE49-F238E27FC236}">
              <a16:creationId xmlns:a16="http://schemas.microsoft.com/office/drawing/2014/main" id="{00000000-0008-0000-1F00-000009000000}"/>
            </a:ext>
          </a:extLst>
        </xdr:cNvPr>
        <xdr:cNvSpPr/>
      </xdr:nvSpPr>
      <xdr:spPr>
        <a:xfrm>
          <a:off x="11506200" y="10467975"/>
          <a:ext cx="215900" cy="895350"/>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1003300</xdr:colOff>
      <xdr:row>1</xdr:row>
      <xdr:rowOff>110490</xdr:rowOff>
    </xdr:from>
    <xdr:to>
      <xdr:col>2</xdr:col>
      <xdr:colOff>259080</xdr:colOff>
      <xdr:row>9</xdr:row>
      <xdr:rowOff>60960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000-000002000000}"/>
            </a:ext>
          </a:extLst>
        </xdr:cNvPr>
        <xdr:cNvSpPr/>
      </xdr:nvSpPr>
      <xdr:spPr>
        <a:xfrm>
          <a:off x="1003300" y="293370"/>
          <a:ext cx="1480820" cy="1413510"/>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a:solidFill>
                <a:srgbClr val="FFFF00"/>
              </a:solidFill>
              <a:latin typeface="Lucida Bright" panose="02040602050505020304" pitchFamily="18" charset="0"/>
            </a:rPr>
            <a:t>Back</a:t>
          </a:r>
        </a:p>
      </xdr:txBody>
    </xdr:sp>
    <xdr:clientData/>
  </xdr:twoCellAnchor>
  <xdr:twoCellAnchor>
    <xdr:from>
      <xdr:col>0</xdr:col>
      <xdr:colOff>1082039</xdr:colOff>
      <xdr:row>11</xdr:row>
      <xdr:rowOff>93617</xdr:rowOff>
    </xdr:from>
    <xdr:to>
      <xdr:col>8</xdr:col>
      <xdr:colOff>472440</xdr:colOff>
      <xdr:row>16</xdr:row>
      <xdr:rowOff>350521</xdr:rowOff>
    </xdr:to>
    <xdr:sp macro="" textlink="">
      <xdr:nvSpPr>
        <xdr:cNvPr id="4" name="TextBox 3">
          <a:extLst>
            <a:ext uri="{FF2B5EF4-FFF2-40B4-BE49-F238E27FC236}">
              <a16:creationId xmlns:a16="http://schemas.microsoft.com/office/drawing/2014/main" id="{00000000-0008-0000-2000-000004000000}"/>
            </a:ext>
          </a:extLst>
        </xdr:cNvPr>
        <xdr:cNvSpPr txBox="1"/>
      </xdr:nvSpPr>
      <xdr:spPr>
        <a:xfrm>
          <a:off x="1082039" y="2105297"/>
          <a:ext cx="8397241" cy="190282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Red</a:t>
          </a:r>
          <a:r>
            <a:rPr lang="en-US" sz="800" baseline="0">
              <a:solidFill>
                <a:schemeClr val="bg1"/>
              </a:solidFill>
            </a:rPr>
            <a:t> Render 561</a:t>
          </a:r>
        </a:p>
        <a:p>
          <a:r>
            <a:rPr lang="en-US" sz="1800" baseline="0"/>
            <a:t>Higgins Plumbing and Heating maintains a stock of 30 gallon hot water heaters that it sells to home owners and installs for them. Owner Jerry Higgins likes the idea of having a large supply on hand to meet customer demand, but he also recognizes that it is expensive to do so. He examines hot water heater sales over the past 50 weeks and notes the following:</a:t>
          </a:r>
        </a:p>
        <a:p>
          <a:endParaRPr lang="en-US" sz="1800"/>
        </a:p>
      </xdr:txBody>
    </xdr:sp>
    <xdr:clientData/>
  </xdr:twoCellAnchor>
  <xdr:twoCellAnchor>
    <xdr:from>
      <xdr:col>10</xdr:col>
      <xdr:colOff>517073</xdr:colOff>
      <xdr:row>1</xdr:row>
      <xdr:rowOff>138791</xdr:rowOff>
    </xdr:from>
    <xdr:to>
      <xdr:col>10</xdr:col>
      <xdr:colOff>544287</xdr:colOff>
      <xdr:row>45</xdr:row>
      <xdr:rowOff>8163</xdr:rowOff>
    </xdr:to>
    <xdr:cxnSp macro="">
      <xdr:nvCxnSpPr>
        <xdr:cNvPr id="5" name="Straight Connector 4">
          <a:extLst>
            <a:ext uri="{FF2B5EF4-FFF2-40B4-BE49-F238E27FC236}">
              <a16:creationId xmlns:a16="http://schemas.microsoft.com/office/drawing/2014/main" id="{00000000-0008-0000-2000-000005000000}"/>
            </a:ext>
          </a:extLst>
        </xdr:cNvPr>
        <xdr:cNvCxnSpPr/>
      </xdr:nvCxnSpPr>
      <xdr:spPr>
        <a:xfrm>
          <a:off x="12640493" y="321671"/>
          <a:ext cx="27214" cy="1225949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903513</xdr:colOff>
      <xdr:row>34</xdr:row>
      <xdr:rowOff>119741</xdr:rowOff>
    </xdr:from>
    <xdr:to>
      <xdr:col>10</xdr:col>
      <xdr:colOff>21771</xdr:colOff>
      <xdr:row>44</xdr:row>
      <xdr:rowOff>152400</xdr:rowOff>
    </xdr:to>
    <xdr:sp macro="" textlink="">
      <xdr:nvSpPr>
        <xdr:cNvPr id="7" name="TextBox 6">
          <a:extLst>
            <a:ext uri="{FF2B5EF4-FFF2-40B4-BE49-F238E27FC236}">
              <a16:creationId xmlns:a16="http://schemas.microsoft.com/office/drawing/2014/main" id="{00000000-0008-0000-2000-000007000000}"/>
            </a:ext>
          </a:extLst>
        </xdr:cNvPr>
        <xdr:cNvSpPr txBox="1"/>
      </xdr:nvSpPr>
      <xdr:spPr>
        <a:xfrm>
          <a:off x="903513" y="10498181"/>
          <a:ext cx="9999618" cy="308065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a)</a:t>
          </a:r>
          <a:r>
            <a:rPr lang="en-US" sz="2000" baseline="0"/>
            <a:t> If Higgins maintains a constant supply of 8 hot water heaters in any given week, how many times will he be out of stock during a 20-week simulation? Use the provided random numbers.</a:t>
          </a:r>
        </a:p>
        <a:p>
          <a:endParaRPr lang="en-US" sz="2000" baseline="0"/>
        </a:p>
        <a:p>
          <a:r>
            <a:rPr lang="en-US" sz="2000" baseline="0"/>
            <a:t>b) During which week(s) additional order(s) should be placed knowing that the order lead time is 4weeks?</a:t>
          </a:r>
        </a:p>
        <a:p>
          <a:endParaRPr lang="en-US" sz="2000" baseline="0"/>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mn-lt"/>
              <a:ea typeface="+mn-ea"/>
              <a:cs typeface="+mn-cs"/>
            </a:rPr>
            <a:t>c) How many additional units (above the  standard ordering quantities) will need to be ordered each time?</a:t>
          </a:r>
          <a:endParaRPr lang="en-US" sz="2000">
            <a:effectLst/>
          </a:endParaRPr>
        </a:p>
        <a:p>
          <a:endParaRPr lang="en-US" sz="2000" baseline="0"/>
        </a:p>
        <a:p>
          <a:endParaRPr lang="en-US" sz="2000" baseline="0"/>
        </a:p>
      </xdr:txBody>
    </xdr:sp>
    <xdr:clientData/>
  </xdr:twoCellAnchor>
  <xdr:twoCellAnchor>
    <xdr:from>
      <xdr:col>3</xdr:col>
      <xdr:colOff>339725</xdr:colOff>
      <xdr:row>2</xdr:row>
      <xdr:rowOff>120650</xdr:rowOff>
    </xdr:from>
    <xdr:to>
      <xdr:col>9</xdr:col>
      <xdr:colOff>698500</xdr:colOff>
      <xdr:row>8</xdr:row>
      <xdr:rowOff>135890</xdr:rowOff>
    </xdr:to>
    <xdr:sp macro="" textlink="">
      <xdr:nvSpPr>
        <xdr:cNvPr id="11" name="Rounded Rectangle 10">
          <a:extLst>
            <a:ext uri="{FF2B5EF4-FFF2-40B4-BE49-F238E27FC236}">
              <a16:creationId xmlns:a16="http://schemas.microsoft.com/office/drawing/2014/main" id="{00000000-0008-0000-2000-00000B000000}"/>
            </a:ext>
          </a:extLst>
        </xdr:cNvPr>
        <xdr:cNvSpPr/>
      </xdr:nvSpPr>
      <xdr:spPr>
        <a:xfrm>
          <a:off x="3117850" y="501650"/>
          <a:ext cx="7105650" cy="115824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Simulation Problem </a:t>
          </a:r>
          <a:r>
            <a:rPr lang="en-US" sz="3200" b="1">
              <a:solidFill>
                <a:srgbClr val="FF0000"/>
              </a:solidFill>
              <a:latin typeface="Lucida Bright" panose="02040602050505020304" pitchFamily="18" charset="0"/>
            </a:rPr>
            <a:t>2</a:t>
          </a:r>
        </a:p>
      </xdr:txBody>
    </xdr:sp>
    <xdr:clientData/>
  </xdr:twoCellAnchor>
  <xdr:twoCellAnchor>
    <xdr:from>
      <xdr:col>10</xdr:col>
      <xdr:colOff>1095375</xdr:colOff>
      <xdr:row>2</xdr:row>
      <xdr:rowOff>127000</xdr:rowOff>
    </xdr:from>
    <xdr:to>
      <xdr:col>12</xdr:col>
      <xdr:colOff>857251</xdr:colOff>
      <xdr:row>7</xdr:row>
      <xdr:rowOff>88900</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00000000-0008-0000-2000-00000D000000}"/>
            </a:ext>
          </a:extLst>
        </xdr:cNvPr>
        <xdr:cNvSpPr/>
      </xdr:nvSpPr>
      <xdr:spPr>
        <a:xfrm>
          <a:off x="11604625" y="50800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11</xdr:col>
      <xdr:colOff>914400</xdr:colOff>
      <xdr:row>7</xdr:row>
      <xdr:rowOff>32657</xdr:rowOff>
    </xdr:to>
    <xdr:sp macro="" textlink="">
      <xdr:nvSpPr>
        <xdr:cNvPr id="2" name="Rounded Rectangle 1">
          <a:extLst>
            <a:ext uri="{FF2B5EF4-FFF2-40B4-BE49-F238E27FC236}">
              <a16:creationId xmlns:a16="http://schemas.microsoft.com/office/drawing/2014/main" id="{00000000-0008-0000-2100-000002000000}"/>
            </a:ext>
          </a:extLst>
        </xdr:cNvPr>
        <xdr:cNvSpPr/>
      </xdr:nvSpPr>
      <xdr:spPr>
        <a:xfrm>
          <a:off x="2764972" y="585105"/>
          <a:ext cx="5236028"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Problem</a:t>
          </a:r>
          <a:r>
            <a:rPr lang="en-US" sz="2800" baseline="0">
              <a:solidFill>
                <a:schemeClr val="tx1"/>
              </a:solidFill>
            </a:rPr>
            <a:t> 9</a:t>
          </a:r>
          <a:endParaRPr lang="en-US" sz="2800">
            <a:solidFill>
              <a:schemeClr val="tx1"/>
            </a:solidFill>
          </a:endParaRPr>
        </a:p>
      </xdr:txBody>
    </xdr:sp>
    <xdr:clientData/>
  </xdr:twoCellAnchor>
  <xdr:twoCellAnchor>
    <xdr:from>
      <xdr:col>2</xdr:col>
      <xdr:colOff>97971</xdr:colOff>
      <xdr:row>10</xdr:row>
      <xdr:rowOff>40822</xdr:rowOff>
    </xdr:from>
    <xdr:to>
      <xdr:col>14</xdr:col>
      <xdr:colOff>65314</xdr:colOff>
      <xdr:row>25</xdr:row>
      <xdr:rowOff>32658</xdr:rowOff>
    </xdr:to>
    <xdr:sp macro="" textlink="">
      <xdr:nvSpPr>
        <xdr:cNvPr id="3" name="TextBox 2">
          <a:extLst>
            <a:ext uri="{FF2B5EF4-FFF2-40B4-BE49-F238E27FC236}">
              <a16:creationId xmlns:a16="http://schemas.microsoft.com/office/drawing/2014/main" id="{00000000-0008-0000-2100-000003000000}"/>
            </a:ext>
          </a:extLst>
        </xdr:cNvPr>
        <xdr:cNvSpPr txBox="1"/>
      </xdr:nvSpPr>
      <xdr:spPr>
        <a:xfrm>
          <a:off x="1317171" y="1945822"/>
          <a:ext cx="8101693" cy="34779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mn-lt"/>
              <a:ea typeface="+mn-ea"/>
              <a:cs typeface="+mn-cs"/>
            </a:rPr>
            <a:t>Anderson 336</a:t>
          </a:r>
        </a:p>
        <a:p>
          <a:r>
            <a:rPr lang="en-US" sz="1800" baseline="0">
              <a:solidFill>
                <a:schemeClr val="dk1"/>
              </a:solidFill>
              <a:latin typeface="+mn-lt"/>
              <a:ea typeface="+mn-ea"/>
              <a:cs typeface="+mn-cs"/>
            </a:rPr>
            <a:t>Lets assume that Best Burger is willing to assign a cost of $10 per hour for customer waiting time. The  average arrival rate is 45 customers per hour and each server can  process 60 customers per hour. The cost of wages and benefits is $7 per hour, per server.</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Calculate the total hourly cost for the single-channel and two-channel systems.</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Which one, single-channel or two-channel, solution is more cost effective?</a:t>
          </a:r>
        </a:p>
        <a:p>
          <a:r>
            <a:rPr lang="en-US" sz="1800" baseline="0">
              <a:solidFill>
                <a:schemeClr val="dk1"/>
              </a:solidFill>
              <a:latin typeface="+mn-lt"/>
              <a:ea typeface="+mn-ea"/>
              <a:cs typeface="+mn-cs"/>
            </a:rPr>
            <a:t>Show the total hourly costs for both solutions.</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Write your answer on the answer sheet</a:t>
          </a:r>
        </a:p>
      </xdr:txBody>
    </xdr:sp>
    <xdr:clientData/>
  </xdr:twoCellAnchor>
  <xdr:twoCellAnchor>
    <xdr:from>
      <xdr:col>1</xdr:col>
      <xdr:colOff>544287</xdr:colOff>
      <xdr:row>3</xdr:row>
      <xdr:rowOff>27214</xdr:rowOff>
    </xdr:from>
    <xdr:to>
      <xdr:col>3</xdr:col>
      <xdr:colOff>462644</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100-000004000000}"/>
            </a:ext>
          </a:extLst>
        </xdr:cNvPr>
        <xdr:cNvSpPr/>
      </xdr:nvSpPr>
      <xdr:spPr>
        <a:xfrm>
          <a:off x="1153887" y="598714"/>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5" name="Straight Connector 4">
          <a:extLst>
            <a:ext uri="{FF2B5EF4-FFF2-40B4-BE49-F238E27FC236}">
              <a16:creationId xmlns:a16="http://schemas.microsoft.com/office/drawing/2014/main" id="{00000000-0008-0000-2100-000005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685800</xdr:colOff>
      <xdr:row>26</xdr:row>
      <xdr:rowOff>-1</xdr:rowOff>
    </xdr:from>
    <xdr:to>
      <xdr:col>13</xdr:col>
      <xdr:colOff>436107</xdr:colOff>
      <xdr:row>27</xdr:row>
      <xdr:rowOff>255815</xdr:rowOff>
    </xdr:to>
    <xdr:sp macro="" textlink="">
      <xdr:nvSpPr>
        <xdr:cNvPr id="6" name="Rounded Rectangle 6">
          <a:hlinkClick xmlns:r="http://schemas.openxmlformats.org/officeDocument/2006/relationships" r:id="rId2"/>
          <a:extLst>
            <a:ext uri="{FF2B5EF4-FFF2-40B4-BE49-F238E27FC236}">
              <a16:creationId xmlns:a16="http://schemas.microsoft.com/office/drawing/2014/main" id="{00000000-0008-0000-2100-000006000000}"/>
            </a:ext>
          </a:extLst>
        </xdr:cNvPr>
        <xdr:cNvSpPr/>
      </xdr:nvSpPr>
      <xdr:spPr>
        <a:xfrm>
          <a:off x="6172200" y="5686424"/>
          <a:ext cx="3007857" cy="551091"/>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WL</a:t>
          </a:r>
          <a:r>
            <a:rPr lang="en-US" sz="2800" baseline="0">
              <a:solidFill>
                <a:srgbClr val="FFFF00"/>
              </a:solidFill>
            </a:rPr>
            <a:t> Calculators</a:t>
          </a:r>
          <a:endParaRPr lang="en-US" sz="2800">
            <a:solidFill>
              <a:srgbClr val="FFFF00"/>
            </a:solidFill>
          </a:endParaRPr>
        </a:p>
      </xdr:txBody>
    </xdr:sp>
    <xdr:clientData/>
  </xdr:twoCellAnchor>
  <xdr:twoCellAnchor>
    <xdr:from>
      <xdr:col>15</xdr:col>
      <xdr:colOff>348343</xdr:colOff>
      <xdr:row>4</xdr:row>
      <xdr:rowOff>32657</xdr:rowOff>
    </xdr:from>
    <xdr:to>
      <xdr:col>19</xdr:col>
      <xdr:colOff>302078</xdr:colOff>
      <xdr:row>8</xdr:row>
      <xdr:rowOff>59873</xdr:rowOff>
    </xdr:to>
    <xdr:sp macro="" textlink="">
      <xdr:nvSpPr>
        <xdr:cNvPr id="7" name="Rounded Rectangle 7">
          <a:hlinkClick xmlns:r="http://schemas.openxmlformats.org/officeDocument/2006/relationships" r:id="rId3"/>
          <a:extLst>
            <a:ext uri="{FF2B5EF4-FFF2-40B4-BE49-F238E27FC236}">
              <a16:creationId xmlns:a16="http://schemas.microsoft.com/office/drawing/2014/main" id="{00000000-0008-0000-2100-000007000000}"/>
            </a:ext>
          </a:extLst>
        </xdr:cNvPr>
        <xdr:cNvSpPr/>
      </xdr:nvSpPr>
      <xdr:spPr>
        <a:xfrm>
          <a:off x="10311493" y="794657"/>
          <a:ext cx="2334985"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Workspace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488496</xdr:colOff>
      <xdr:row>2</xdr:row>
      <xdr:rowOff>13605</xdr:rowOff>
    </xdr:from>
    <xdr:to>
      <xdr:col>18</xdr:col>
      <xdr:colOff>13607</xdr:colOff>
      <xdr:row>7</xdr:row>
      <xdr:rowOff>40820</xdr:rowOff>
    </xdr:to>
    <xdr:sp macro="" textlink="">
      <xdr:nvSpPr>
        <xdr:cNvPr id="8" name="Rounded Rectangle 1">
          <a:extLst>
            <a:ext uri="{FF2B5EF4-FFF2-40B4-BE49-F238E27FC236}">
              <a16:creationId xmlns:a16="http://schemas.microsoft.com/office/drawing/2014/main" id="{00000000-0008-0000-2200-000008000000}"/>
            </a:ext>
          </a:extLst>
        </xdr:cNvPr>
        <xdr:cNvSpPr/>
      </xdr:nvSpPr>
      <xdr:spPr>
        <a:xfrm>
          <a:off x="2888796" y="394605"/>
          <a:ext cx="6573611" cy="979715"/>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Problem</a:t>
          </a:r>
          <a:r>
            <a:rPr lang="en-US" sz="2800" baseline="0">
              <a:solidFill>
                <a:schemeClr val="tx1"/>
              </a:solidFill>
            </a:rPr>
            <a:t> 2</a:t>
          </a:r>
          <a:endParaRPr lang="en-US" sz="2800">
            <a:solidFill>
              <a:schemeClr val="tx1"/>
            </a:solidFill>
          </a:endParaRPr>
        </a:p>
      </xdr:txBody>
    </xdr:sp>
    <xdr:clientData/>
  </xdr:twoCellAnchor>
  <xdr:twoCellAnchor>
    <xdr:from>
      <xdr:col>1</xdr:col>
      <xdr:colOff>353786</xdr:colOff>
      <xdr:row>1</xdr:row>
      <xdr:rowOff>149678</xdr:rowOff>
    </xdr:from>
    <xdr:to>
      <xdr:col>3</xdr:col>
      <xdr:colOff>312965</xdr:colOff>
      <xdr:row>6</xdr:row>
      <xdr:rowOff>81644</xdr:rowOff>
    </xdr:to>
    <xdr:sp macro="" textlink="">
      <xdr:nvSpPr>
        <xdr:cNvPr id="9" name="Left Arrow 3">
          <a:hlinkClick xmlns:r="http://schemas.openxmlformats.org/officeDocument/2006/relationships" r:id="rId1"/>
          <a:extLst>
            <a:ext uri="{FF2B5EF4-FFF2-40B4-BE49-F238E27FC236}">
              <a16:creationId xmlns:a16="http://schemas.microsoft.com/office/drawing/2014/main" id="{00000000-0008-0000-2200-000009000000}"/>
            </a:ext>
          </a:extLst>
        </xdr:cNvPr>
        <xdr:cNvSpPr/>
      </xdr:nvSpPr>
      <xdr:spPr>
        <a:xfrm>
          <a:off x="963386" y="340178"/>
          <a:ext cx="11783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0</xdr:col>
      <xdr:colOff>598715</xdr:colOff>
      <xdr:row>10</xdr:row>
      <xdr:rowOff>13606</xdr:rowOff>
    </xdr:from>
    <xdr:to>
      <xdr:col>19</xdr:col>
      <xdr:colOff>108857</xdr:colOff>
      <xdr:row>24</xdr:row>
      <xdr:rowOff>87085</xdr:rowOff>
    </xdr:to>
    <xdr:sp macro="" textlink="">
      <xdr:nvSpPr>
        <xdr:cNvPr id="10" name="TextBox 9">
          <a:extLst>
            <a:ext uri="{FF2B5EF4-FFF2-40B4-BE49-F238E27FC236}">
              <a16:creationId xmlns:a16="http://schemas.microsoft.com/office/drawing/2014/main" id="{00000000-0008-0000-2200-00000A000000}"/>
            </a:ext>
          </a:extLst>
        </xdr:cNvPr>
        <xdr:cNvSpPr txBox="1"/>
      </xdr:nvSpPr>
      <xdr:spPr>
        <a:xfrm>
          <a:off x="598715" y="1918606"/>
          <a:ext cx="9701892" cy="37025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Russell 731</a:t>
          </a:r>
        </a:p>
        <a:p>
          <a:r>
            <a:rPr lang="en-US" sz="2000">
              <a:solidFill>
                <a:schemeClr val="dk1"/>
              </a:solidFill>
              <a:latin typeface="+mn-lt"/>
              <a:ea typeface="+mn-ea"/>
              <a:cs typeface="+mn-cs"/>
            </a:rPr>
            <a:t>The</a:t>
          </a:r>
          <a:r>
            <a:rPr lang="en-US" sz="2000" baseline="0">
              <a:solidFill>
                <a:schemeClr val="dk1"/>
              </a:solidFill>
              <a:latin typeface="+mn-lt"/>
              <a:ea typeface="+mn-ea"/>
              <a:cs typeface="+mn-cs"/>
            </a:rPr>
            <a:t> Fast Shop Drive-In Market has one checkout counter where one employee operates the cash register. Customers arrive at the rate of 24 per hour according to a Poisson distribution, service times are exponentially distributed, with a mean rate of 30 customers per hour. The marketing manager want to determine:</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a) The probability that the server will be busy and customer will have to wait.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b) The probability that the server will be idle and a customer can be served.</a:t>
          </a:r>
          <a:endParaRPr lang="en-US" sz="2000">
            <a:solidFill>
              <a:schemeClr val="dk1"/>
            </a:solidFill>
            <a:latin typeface="+mn-lt"/>
            <a:ea typeface="+mn-ea"/>
            <a:cs typeface="+mn-cs"/>
          </a:endParaRPr>
        </a:p>
      </xdr:txBody>
    </xdr:sp>
    <xdr:clientData/>
  </xdr:twoCellAnchor>
  <xdr:twoCellAnchor>
    <xdr:from>
      <xdr:col>19</xdr:col>
      <xdr:colOff>323850</xdr:colOff>
      <xdr:row>1</xdr:row>
      <xdr:rowOff>54427</xdr:rowOff>
    </xdr:from>
    <xdr:to>
      <xdr:col>19</xdr:col>
      <xdr:colOff>323850</xdr:colOff>
      <xdr:row>40</xdr:row>
      <xdr:rowOff>122464</xdr:rowOff>
    </xdr:to>
    <xdr:cxnSp macro="">
      <xdr:nvCxnSpPr>
        <xdr:cNvPr id="11" name="Straight Connector 10">
          <a:extLst>
            <a:ext uri="{FF2B5EF4-FFF2-40B4-BE49-F238E27FC236}">
              <a16:creationId xmlns:a16="http://schemas.microsoft.com/office/drawing/2014/main" id="{00000000-0008-0000-2200-00000B000000}"/>
            </a:ext>
          </a:extLst>
        </xdr:cNvPr>
        <xdr:cNvCxnSpPr/>
      </xdr:nvCxnSpPr>
      <xdr:spPr>
        <a:xfrm flipH="1">
          <a:off x="10515600" y="244927"/>
          <a:ext cx="0" cy="955493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27215</xdr:colOff>
      <xdr:row>3</xdr:row>
      <xdr:rowOff>122464</xdr:rowOff>
    </xdr:from>
    <xdr:to>
      <xdr:col>25</xdr:col>
      <xdr:colOff>557893</xdr:colOff>
      <xdr:row>7</xdr:row>
      <xdr:rowOff>149679</xdr:rowOff>
    </xdr:to>
    <xdr:sp macro="" textlink="">
      <xdr:nvSpPr>
        <xdr:cNvPr id="12" name="Rounded Rectangle 5">
          <a:hlinkClick xmlns:r="http://schemas.openxmlformats.org/officeDocument/2006/relationships" r:id="rId2"/>
          <a:extLst>
            <a:ext uri="{FF2B5EF4-FFF2-40B4-BE49-F238E27FC236}">
              <a16:creationId xmlns:a16="http://schemas.microsoft.com/office/drawing/2014/main" id="{00000000-0008-0000-2200-00000C000000}"/>
            </a:ext>
          </a:extLst>
        </xdr:cNvPr>
        <xdr:cNvSpPr/>
      </xdr:nvSpPr>
      <xdr:spPr>
        <a:xfrm>
          <a:off x="12047765" y="693964"/>
          <a:ext cx="2359478"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Workspace</a:t>
          </a:r>
        </a:p>
      </xdr:txBody>
    </xdr:sp>
    <xdr:clientData/>
  </xdr:twoCellAnchor>
  <xdr:twoCellAnchor>
    <xdr:from>
      <xdr:col>0</xdr:col>
      <xdr:colOff>359229</xdr:colOff>
      <xdr:row>25</xdr:row>
      <xdr:rowOff>261257</xdr:rowOff>
    </xdr:from>
    <xdr:to>
      <xdr:col>19</xdr:col>
      <xdr:colOff>503464</xdr:colOff>
      <xdr:row>25</xdr:row>
      <xdr:rowOff>261257</xdr:rowOff>
    </xdr:to>
    <xdr:cxnSp macro="">
      <xdr:nvCxnSpPr>
        <xdr:cNvPr id="13" name="Straight Connector 12">
          <a:extLst>
            <a:ext uri="{FF2B5EF4-FFF2-40B4-BE49-F238E27FC236}">
              <a16:creationId xmlns:a16="http://schemas.microsoft.com/office/drawing/2014/main" id="{00000000-0008-0000-2200-00000D000000}"/>
            </a:ext>
          </a:extLst>
        </xdr:cNvPr>
        <xdr:cNvCxnSpPr/>
      </xdr:nvCxnSpPr>
      <xdr:spPr>
        <a:xfrm flipV="1">
          <a:off x="359229" y="6128657"/>
          <a:ext cx="10335985"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7.xml><?xml version="1.0" encoding="utf-8"?>
<xdr:wsDr xmlns:xdr="http://schemas.openxmlformats.org/drawingml/2006/spreadsheetDrawing" xmlns:a="http://schemas.openxmlformats.org/drawingml/2006/main">
  <xdr:twoCellAnchor>
    <xdr:from>
      <xdr:col>5</xdr:col>
      <xdr:colOff>119742</xdr:colOff>
      <xdr:row>4</xdr:row>
      <xdr:rowOff>42636</xdr:rowOff>
    </xdr:from>
    <xdr:to>
      <xdr:col>15</xdr:col>
      <xdr:colOff>152400</xdr:colOff>
      <xdr:row>9</xdr:row>
      <xdr:rowOff>152400</xdr:rowOff>
    </xdr:to>
    <xdr:sp macro="" textlink="">
      <xdr:nvSpPr>
        <xdr:cNvPr id="2" name="Rounded Rectangle 1">
          <a:extLst>
            <a:ext uri="{FF2B5EF4-FFF2-40B4-BE49-F238E27FC236}">
              <a16:creationId xmlns:a16="http://schemas.microsoft.com/office/drawing/2014/main" id="{00000000-0008-0000-2300-000002000000}"/>
            </a:ext>
          </a:extLst>
        </xdr:cNvPr>
        <xdr:cNvSpPr/>
      </xdr:nvSpPr>
      <xdr:spPr>
        <a:xfrm>
          <a:off x="3586842" y="804636"/>
          <a:ext cx="7995558" cy="1062264"/>
        </a:xfrm>
        <a:prstGeom prst="roundRect">
          <a:avLst/>
        </a:prstGeom>
        <a:solidFill>
          <a:schemeClr val="bg1"/>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chemeClr val="accent2">
                  <a:lumMod val="50000"/>
                </a:schemeClr>
              </a:solidFill>
              <a:latin typeface="Lucida Bright" panose="02040602050505020304" pitchFamily="18" charset="0"/>
            </a:rPr>
            <a:t>Gantt </a:t>
          </a:r>
          <a:r>
            <a:rPr lang="en-US" sz="3600" b="0" i="0">
              <a:solidFill>
                <a:schemeClr val="tx1"/>
              </a:solidFill>
              <a:latin typeface="Lucida Bright" panose="02040602050505020304" pitchFamily="18" charset="0"/>
            </a:rPr>
            <a:t>Problem</a:t>
          </a:r>
          <a:r>
            <a:rPr lang="en-US" sz="3600" b="0" i="0" baseline="0">
              <a:solidFill>
                <a:schemeClr val="tx1"/>
              </a:solidFill>
              <a:latin typeface="Lucida Bright" panose="02040602050505020304" pitchFamily="18" charset="0"/>
            </a:rPr>
            <a:t> </a:t>
          </a:r>
          <a:r>
            <a:rPr lang="en-US" sz="3600" b="1" i="0" baseline="0">
              <a:solidFill>
                <a:srgbClr val="FF0000"/>
              </a:solidFill>
              <a:latin typeface="Lucida Bright" panose="02040602050505020304" pitchFamily="18" charset="0"/>
            </a:rPr>
            <a:t>1</a:t>
          </a:r>
          <a:endParaRPr lang="en-US" sz="3600" b="1" i="0">
            <a:solidFill>
              <a:srgbClr val="FF0000"/>
            </a:solidFill>
            <a:latin typeface="Lucida Bright" panose="02040602050505020304" pitchFamily="18" charset="0"/>
          </a:endParaRPr>
        </a:p>
      </xdr:txBody>
    </xdr:sp>
    <xdr:clientData/>
  </xdr:twoCellAnchor>
  <xdr:twoCellAnchor>
    <xdr:from>
      <xdr:col>0</xdr:col>
      <xdr:colOff>285750</xdr:colOff>
      <xdr:row>2</xdr:row>
      <xdr:rowOff>89352</xdr:rowOff>
    </xdr:from>
    <xdr:to>
      <xdr:col>3</xdr:col>
      <xdr:colOff>508000</xdr:colOff>
      <xdr:row>12</xdr:row>
      <xdr:rowOff>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2300-000003000000}"/>
            </a:ext>
          </a:extLst>
        </xdr:cNvPr>
        <xdr:cNvSpPr/>
      </xdr:nvSpPr>
      <xdr:spPr>
        <a:xfrm>
          <a:off x="285750" y="470352"/>
          <a:ext cx="1908175" cy="181564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FFFF00"/>
              </a:solidFill>
              <a:latin typeface="Lucida Bright" panose="02040602050505020304" pitchFamily="18" charset="0"/>
            </a:rPr>
            <a:t>Back</a:t>
          </a:r>
        </a:p>
      </xdr:txBody>
    </xdr:sp>
    <xdr:clientData/>
  </xdr:twoCellAnchor>
  <xdr:twoCellAnchor>
    <xdr:from>
      <xdr:col>0</xdr:col>
      <xdr:colOff>0</xdr:colOff>
      <xdr:row>36</xdr:row>
      <xdr:rowOff>3175</xdr:rowOff>
    </xdr:from>
    <xdr:to>
      <xdr:col>20</xdr:col>
      <xdr:colOff>593725</xdr:colOff>
      <xdr:row>36</xdr:row>
      <xdr:rowOff>25400</xdr:rowOff>
    </xdr:to>
    <xdr:cxnSp macro="">
      <xdr:nvCxnSpPr>
        <xdr:cNvPr id="4" name="Straight Connector 3">
          <a:extLst>
            <a:ext uri="{FF2B5EF4-FFF2-40B4-BE49-F238E27FC236}">
              <a16:creationId xmlns:a16="http://schemas.microsoft.com/office/drawing/2014/main" id="{00000000-0008-0000-2300-000004000000}"/>
            </a:ext>
          </a:extLst>
        </xdr:cNvPr>
        <xdr:cNvCxnSpPr/>
      </xdr:nvCxnSpPr>
      <xdr:spPr>
        <a:xfrm>
          <a:off x="0" y="6861175"/>
          <a:ext cx="1940560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552450</xdr:colOff>
      <xdr:row>40</xdr:row>
      <xdr:rowOff>190500</xdr:rowOff>
    </xdr:from>
    <xdr:to>
      <xdr:col>15</xdr:col>
      <xdr:colOff>38100</xdr:colOff>
      <xdr:row>40</xdr:row>
      <xdr:rowOff>190500</xdr:rowOff>
    </xdr:to>
    <xdr:cxnSp macro="">
      <xdr:nvCxnSpPr>
        <xdr:cNvPr id="5" name="Straight Arrow Connector 4">
          <a:extLst>
            <a:ext uri="{FF2B5EF4-FFF2-40B4-BE49-F238E27FC236}">
              <a16:creationId xmlns:a16="http://schemas.microsoft.com/office/drawing/2014/main" id="{00000000-0008-0000-2300-000005000000}"/>
            </a:ext>
          </a:extLst>
        </xdr:cNvPr>
        <xdr:cNvCxnSpPr/>
      </xdr:nvCxnSpPr>
      <xdr:spPr>
        <a:xfrm>
          <a:off x="9544050" y="9239250"/>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93</xdr:row>
      <xdr:rowOff>69850</xdr:rowOff>
    </xdr:from>
    <xdr:to>
      <xdr:col>7</xdr:col>
      <xdr:colOff>279400</xdr:colOff>
      <xdr:row>98</xdr:row>
      <xdr:rowOff>298450</xdr:rowOff>
    </xdr:to>
    <xdr:sp macro="" textlink="">
      <xdr:nvSpPr>
        <xdr:cNvPr id="6" name="TextBox 5">
          <a:extLst>
            <a:ext uri="{FF2B5EF4-FFF2-40B4-BE49-F238E27FC236}">
              <a16:creationId xmlns:a16="http://schemas.microsoft.com/office/drawing/2014/main" id="{00000000-0008-0000-2300-000006000000}"/>
            </a:ext>
          </a:extLst>
        </xdr:cNvPr>
        <xdr:cNvSpPr txBox="1"/>
      </xdr:nvSpPr>
      <xdr:spPr>
        <a:xfrm>
          <a:off x="0" y="21958300"/>
          <a:ext cx="5784850" cy="1181100"/>
        </a:xfrm>
        <a:prstGeom prst="rect">
          <a:avLst/>
        </a:prstGeom>
        <a:solidFill>
          <a:schemeClr val="accent5">
            <a:lumMod val="75000"/>
          </a:schemeClr>
        </a:solidFill>
        <a:ln w="9525" cmpd="sng">
          <a:solidFill>
            <a:schemeClr val="lt1">
              <a:shade val="50000"/>
            </a:schemeClr>
          </a:solidFill>
        </a:ln>
        <a:scene3d>
          <a:camera prst="orthographicFront"/>
          <a:lightRig rig="threePt" dir="t"/>
        </a:scene3d>
        <a:sp3d>
          <a:bevelT w="152400" h="50800" prst="softRound"/>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400" b="0" i="0">
              <a:solidFill>
                <a:srgbClr val="FFFF00"/>
              </a:solidFill>
              <a:latin typeface="Lucida Bright" panose="02040602050505020304" pitchFamily="18" charset="0"/>
            </a:rPr>
            <a:t>Step</a:t>
          </a:r>
          <a:r>
            <a:rPr lang="en-US" sz="2400" b="0" i="0" baseline="0">
              <a:solidFill>
                <a:srgbClr val="FFFF00"/>
              </a:solidFill>
              <a:latin typeface="Lucida Bright" panose="02040602050505020304" pitchFamily="18" charset="0"/>
            </a:rPr>
            <a:t> </a:t>
          </a:r>
          <a:r>
            <a:rPr lang="en-US" sz="2400" b="0" i="0">
              <a:solidFill>
                <a:srgbClr val="FFFF00"/>
              </a:solidFill>
              <a:latin typeface="Lucida Bright" panose="02040602050505020304" pitchFamily="18" charset="0"/>
            </a:rPr>
            <a:t>5. Decision</a:t>
          </a:r>
        </a:p>
      </xdr:txBody>
    </xdr:sp>
    <xdr:clientData/>
  </xdr:twoCellAnchor>
  <xdr:twoCellAnchor>
    <xdr:from>
      <xdr:col>0</xdr:col>
      <xdr:colOff>0</xdr:colOff>
      <xdr:row>90</xdr:row>
      <xdr:rowOff>155575</xdr:rowOff>
    </xdr:from>
    <xdr:to>
      <xdr:col>20</xdr:col>
      <xdr:colOff>177800</xdr:colOff>
      <xdr:row>90</xdr:row>
      <xdr:rowOff>177800</xdr:rowOff>
    </xdr:to>
    <xdr:cxnSp macro="">
      <xdr:nvCxnSpPr>
        <xdr:cNvPr id="7" name="Straight Connector 6">
          <a:extLst>
            <a:ext uri="{FF2B5EF4-FFF2-40B4-BE49-F238E27FC236}">
              <a16:creationId xmlns:a16="http://schemas.microsoft.com/office/drawing/2014/main" id="{00000000-0008-0000-2300-000007000000}"/>
            </a:ext>
          </a:extLst>
        </xdr:cNvPr>
        <xdr:cNvCxnSpPr/>
      </xdr:nvCxnSpPr>
      <xdr:spPr>
        <a:xfrm>
          <a:off x="0" y="21348700"/>
          <a:ext cx="18989675"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0</xdr:colOff>
      <xdr:row>102</xdr:row>
      <xdr:rowOff>174625</xdr:rowOff>
    </xdr:from>
    <xdr:to>
      <xdr:col>15</xdr:col>
      <xdr:colOff>1085850</xdr:colOff>
      <xdr:row>112</xdr:row>
      <xdr:rowOff>63500</xdr:rowOff>
    </xdr:to>
    <xdr:sp macro="" textlink="">
      <xdr:nvSpPr>
        <xdr:cNvPr id="8" name="TextBox 7">
          <a:extLst>
            <a:ext uri="{FF2B5EF4-FFF2-40B4-BE49-F238E27FC236}">
              <a16:creationId xmlns:a16="http://schemas.microsoft.com/office/drawing/2014/main" id="{00000000-0008-0000-2300-000008000000}"/>
            </a:ext>
          </a:extLst>
        </xdr:cNvPr>
        <xdr:cNvSpPr txBox="1"/>
      </xdr:nvSpPr>
      <xdr:spPr>
        <a:xfrm>
          <a:off x="0" y="23920450"/>
          <a:ext cx="12515850" cy="179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solidFill>
                <a:schemeClr val="bg2">
                  <a:lumMod val="10000"/>
                </a:schemeClr>
              </a:solidFill>
              <a:latin typeface="Lucida Bright" panose="02040602050505020304" pitchFamily="18" charset="0"/>
            </a:rPr>
            <a:t>Accept</a:t>
          </a:r>
          <a:r>
            <a:rPr lang="en-US" sz="2800" b="0" i="0" baseline="0">
              <a:solidFill>
                <a:schemeClr val="bg2">
                  <a:lumMod val="10000"/>
                </a:schemeClr>
              </a:solidFill>
              <a:latin typeface="Lucida Bright" panose="02040602050505020304" pitchFamily="18" charset="0"/>
            </a:rPr>
            <a:t> the project since the probability of its completion is greater than 90%.</a:t>
          </a:r>
          <a:endParaRPr lang="en-US" sz="2800" b="0" i="0">
            <a:solidFill>
              <a:schemeClr val="bg2">
                <a:lumMod val="10000"/>
              </a:schemeClr>
            </a:solidFill>
            <a:latin typeface="Lucida Bright" panose="02040602050505020304" pitchFamily="18" charset="0"/>
          </a:endParaRPr>
        </a:p>
      </xdr:txBody>
    </xdr:sp>
    <xdr:clientData/>
  </xdr:twoCellAnchor>
  <xdr:twoCellAnchor>
    <xdr:from>
      <xdr:col>12</xdr:col>
      <xdr:colOff>38100</xdr:colOff>
      <xdr:row>44</xdr:row>
      <xdr:rowOff>171450</xdr:rowOff>
    </xdr:from>
    <xdr:to>
      <xdr:col>15</xdr:col>
      <xdr:colOff>38100</xdr:colOff>
      <xdr:row>44</xdr:row>
      <xdr:rowOff>171450</xdr:rowOff>
    </xdr:to>
    <xdr:cxnSp macro="">
      <xdr:nvCxnSpPr>
        <xdr:cNvPr id="9" name="Straight Arrow Connector 8">
          <a:extLst>
            <a:ext uri="{FF2B5EF4-FFF2-40B4-BE49-F238E27FC236}">
              <a16:creationId xmlns:a16="http://schemas.microsoft.com/office/drawing/2014/main" id="{00000000-0008-0000-2300-000009000000}"/>
            </a:ext>
          </a:extLst>
        </xdr:cNvPr>
        <xdr:cNvCxnSpPr/>
      </xdr:nvCxnSpPr>
      <xdr:spPr>
        <a:xfrm>
          <a:off x="9639300" y="10982325"/>
          <a:ext cx="18288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495300</xdr:colOff>
      <xdr:row>47</xdr:row>
      <xdr:rowOff>152400</xdr:rowOff>
    </xdr:from>
    <xdr:to>
      <xdr:col>14</xdr:col>
      <xdr:colOff>590550</xdr:colOff>
      <xdr:row>47</xdr:row>
      <xdr:rowOff>152400</xdr:rowOff>
    </xdr:to>
    <xdr:cxnSp macro="">
      <xdr:nvCxnSpPr>
        <xdr:cNvPr id="10" name="Straight Arrow Connector 9">
          <a:extLst>
            <a:ext uri="{FF2B5EF4-FFF2-40B4-BE49-F238E27FC236}">
              <a16:creationId xmlns:a16="http://schemas.microsoft.com/office/drawing/2014/main" id="{00000000-0008-0000-2300-00000A000000}"/>
            </a:ext>
          </a:extLst>
        </xdr:cNvPr>
        <xdr:cNvCxnSpPr/>
      </xdr:nvCxnSpPr>
      <xdr:spPr>
        <a:xfrm>
          <a:off x="9486900" y="12106275"/>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48</xdr:row>
      <xdr:rowOff>171450</xdr:rowOff>
    </xdr:from>
    <xdr:to>
      <xdr:col>14</xdr:col>
      <xdr:colOff>571500</xdr:colOff>
      <xdr:row>48</xdr:row>
      <xdr:rowOff>171450</xdr:rowOff>
    </xdr:to>
    <xdr:cxnSp macro="">
      <xdr:nvCxnSpPr>
        <xdr:cNvPr id="11" name="Straight Arrow Connector 10">
          <a:extLst>
            <a:ext uri="{FF2B5EF4-FFF2-40B4-BE49-F238E27FC236}">
              <a16:creationId xmlns:a16="http://schemas.microsoft.com/office/drawing/2014/main" id="{00000000-0008-0000-2300-00000B000000}"/>
            </a:ext>
          </a:extLst>
        </xdr:cNvPr>
        <xdr:cNvCxnSpPr/>
      </xdr:nvCxnSpPr>
      <xdr:spPr>
        <a:xfrm>
          <a:off x="9639300" y="12487275"/>
          <a:ext cx="17526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49</xdr:row>
      <xdr:rowOff>190500</xdr:rowOff>
    </xdr:from>
    <xdr:to>
      <xdr:col>14</xdr:col>
      <xdr:colOff>571500</xdr:colOff>
      <xdr:row>49</xdr:row>
      <xdr:rowOff>190500</xdr:rowOff>
    </xdr:to>
    <xdr:cxnSp macro="">
      <xdr:nvCxnSpPr>
        <xdr:cNvPr id="12" name="Straight Arrow Connector 11">
          <a:extLst>
            <a:ext uri="{FF2B5EF4-FFF2-40B4-BE49-F238E27FC236}">
              <a16:creationId xmlns:a16="http://schemas.microsoft.com/office/drawing/2014/main" id="{00000000-0008-0000-2300-00000C000000}"/>
            </a:ext>
          </a:extLst>
        </xdr:cNvPr>
        <xdr:cNvCxnSpPr/>
      </xdr:nvCxnSpPr>
      <xdr:spPr>
        <a:xfrm>
          <a:off x="9658350" y="12925425"/>
          <a:ext cx="17335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228600</xdr:colOff>
      <xdr:row>3</xdr:row>
      <xdr:rowOff>171450</xdr:rowOff>
    </xdr:from>
    <xdr:to>
      <xdr:col>19</xdr:col>
      <xdr:colOff>717551</xdr:colOff>
      <xdr:row>8</xdr:row>
      <xdr:rowOff>133350</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00000000-0008-0000-2300-00000D000000}"/>
            </a:ext>
          </a:extLst>
        </xdr:cNvPr>
        <xdr:cNvSpPr/>
      </xdr:nvSpPr>
      <xdr:spPr>
        <a:xfrm>
          <a:off x="16097250" y="74295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4</xdr:col>
      <xdr:colOff>57150</xdr:colOff>
      <xdr:row>15</xdr:row>
      <xdr:rowOff>19050</xdr:rowOff>
    </xdr:from>
    <xdr:to>
      <xdr:col>17</xdr:col>
      <xdr:colOff>1085850</xdr:colOff>
      <xdr:row>28</xdr:row>
      <xdr:rowOff>0</xdr:rowOff>
    </xdr:to>
    <xdr:sp macro="" textlink="">
      <xdr:nvSpPr>
        <xdr:cNvPr id="14" name="TextBox 13">
          <a:extLst>
            <a:ext uri="{FF2B5EF4-FFF2-40B4-BE49-F238E27FC236}">
              <a16:creationId xmlns:a16="http://schemas.microsoft.com/office/drawing/2014/main" id="{00000000-0008-0000-2300-00000E000000}"/>
            </a:ext>
          </a:extLst>
        </xdr:cNvPr>
        <xdr:cNvSpPr txBox="1"/>
      </xdr:nvSpPr>
      <xdr:spPr>
        <a:xfrm>
          <a:off x="2352675" y="2876550"/>
          <a:ext cx="13039725" cy="24574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solidFill>
                <a:schemeClr val="tx1"/>
              </a:solidFill>
              <a:latin typeface="Lucida Bright" panose="02040602050505020304" pitchFamily="18" charset="0"/>
            </a:rPr>
            <a:t>For this project the expectation of completion is 20 weeks. Also, the project management team was able to calculate that the latest finish time is 17 weeks. This timeframe was computed using the forward-pass method. </a:t>
          </a:r>
        </a:p>
        <a:p>
          <a:endParaRPr lang="en-US" sz="2400" baseline="0">
            <a:solidFill>
              <a:schemeClr val="tx1"/>
            </a:solidFill>
            <a:latin typeface="Lucida Bright" panose="02040602050505020304" pitchFamily="18" charset="0"/>
          </a:endParaRPr>
        </a:p>
        <a:p>
          <a:r>
            <a:rPr lang="en-US" sz="2400" baseline="0">
              <a:solidFill>
                <a:schemeClr val="tx1"/>
              </a:solidFill>
              <a:latin typeface="Lucida Bright" panose="02040602050505020304" pitchFamily="18" charset="0"/>
            </a:rPr>
            <a:t>What is the probability that this project will not meet the 20 weeks deadline?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119742</xdr:colOff>
      <xdr:row>4</xdr:row>
      <xdr:rowOff>42636</xdr:rowOff>
    </xdr:from>
    <xdr:to>
      <xdr:col>15</xdr:col>
      <xdr:colOff>152400</xdr:colOff>
      <xdr:row>9</xdr:row>
      <xdr:rowOff>152400</xdr:rowOff>
    </xdr:to>
    <xdr:sp macro="" textlink="">
      <xdr:nvSpPr>
        <xdr:cNvPr id="2" name="Rounded Rectangle 1">
          <a:extLst>
            <a:ext uri="{FF2B5EF4-FFF2-40B4-BE49-F238E27FC236}">
              <a16:creationId xmlns:a16="http://schemas.microsoft.com/office/drawing/2014/main" id="{00000000-0008-0000-2400-000002000000}"/>
            </a:ext>
          </a:extLst>
        </xdr:cNvPr>
        <xdr:cNvSpPr/>
      </xdr:nvSpPr>
      <xdr:spPr>
        <a:xfrm>
          <a:off x="4615542" y="804636"/>
          <a:ext cx="7862208" cy="1062264"/>
        </a:xfrm>
        <a:prstGeom prst="roundRect">
          <a:avLst/>
        </a:prstGeom>
        <a:solidFill>
          <a:schemeClr val="bg1"/>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chemeClr val="accent2">
                  <a:lumMod val="50000"/>
                </a:schemeClr>
              </a:solidFill>
              <a:latin typeface="Lucida Bright" panose="02040602050505020304" pitchFamily="18" charset="0"/>
            </a:rPr>
            <a:t>PERT </a:t>
          </a:r>
          <a:r>
            <a:rPr lang="en-US" sz="3600" b="0" i="0">
              <a:solidFill>
                <a:schemeClr val="tx1"/>
              </a:solidFill>
              <a:latin typeface="Lucida Bright" panose="02040602050505020304" pitchFamily="18" charset="0"/>
            </a:rPr>
            <a:t>Problem</a:t>
          </a:r>
          <a:r>
            <a:rPr lang="en-US" sz="3600" b="0" i="0" baseline="0">
              <a:solidFill>
                <a:schemeClr val="tx1"/>
              </a:solidFill>
              <a:latin typeface="Lucida Bright" panose="02040602050505020304" pitchFamily="18" charset="0"/>
            </a:rPr>
            <a:t> </a:t>
          </a:r>
          <a:r>
            <a:rPr lang="en-US" sz="3600" b="1" i="0" baseline="0">
              <a:solidFill>
                <a:srgbClr val="FF0000"/>
              </a:solidFill>
              <a:latin typeface="Lucida Bright" panose="02040602050505020304" pitchFamily="18" charset="0"/>
            </a:rPr>
            <a:t>1</a:t>
          </a:r>
          <a:endParaRPr lang="en-US" sz="3600" b="1" i="0">
            <a:solidFill>
              <a:srgbClr val="FF0000"/>
            </a:solidFill>
            <a:latin typeface="Lucida Bright" panose="02040602050505020304" pitchFamily="18" charset="0"/>
          </a:endParaRPr>
        </a:p>
      </xdr:txBody>
    </xdr:sp>
    <xdr:clientData/>
  </xdr:twoCellAnchor>
  <xdr:twoCellAnchor>
    <xdr:from>
      <xdr:col>0</xdr:col>
      <xdr:colOff>285750</xdr:colOff>
      <xdr:row>2</xdr:row>
      <xdr:rowOff>89352</xdr:rowOff>
    </xdr:from>
    <xdr:to>
      <xdr:col>3</xdr:col>
      <xdr:colOff>508000</xdr:colOff>
      <xdr:row>12</xdr:row>
      <xdr:rowOff>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2400-000003000000}"/>
            </a:ext>
          </a:extLst>
        </xdr:cNvPr>
        <xdr:cNvSpPr/>
      </xdr:nvSpPr>
      <xdr:spPr>
        <a:xfrm>
          <a:off x="895350" y="470352"/>
          <a:ext cx="1917700" cy="181564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FFFF00"/>
              </a:solidFill>
              <a:latin typeface="Lucida Bright" panose="02040602050505020304" pitchFamily="18" charset="0"/>
            </a:rPr>
            <a:t>Back</a:t>
          </a:r>
        </a:p>
      </xdr:txBody>
    </xdr:sp>
    <xdr:clientData/>
  </xdr:twoCellAnchor>
  <xdr:twoCellAnchor>
    <xdr:from>
      <xdr:col>0</xdr:col>
      <xdr:colOff>0</xdr:colOff>
      <xdr:row>36</xdr:row>
      <xdr:rowOff>3175</xdr:rowOff>
    </xdr:from>
    <xdr:to>
      <xdr:col>20</xdr:col>
      <xdr:colOff>593725</xdr:colOff>
      <xdr:row>36</xdr:row>
      <xdr:rowOff>25400</xdr:rowOff>
    </xdr:to>
    <xdr:cxnSp macro="">
      <xdr:nvCxnSpPr>
        <xdr:cNvPr id="4" name="Straight Connector 3">
          <a:extLst>
            <a:ext uri="{FF2B5EF4-FFF2-40B4-BE49-F238E27FC236}">
              <a16:creationId xmlns:a16="http://schemas.microsoft.com/office/drawing/2014/main" id="{00000000-0008-0000-2400-000004000000}"/>
            </a:ext>
          </a:extLst>
        </xdr:cNvPr>
        <xdr:cNvCxnSpPr/>
      </xdr:nvCxnSpPr>
      <xdr:spPr>
        <a:xfrm>
          <a:off x="396875" y="6861175"/>
          <a:ext cx="1966595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552450</xdr:colOff>
      <xdr:row>40</xdr:row>
      <xdr:rowOff>190500</xdr:rowOff>
    </xdr:from>
    <xdr:to>
      <xdr:col>15</xdr:col>
      <xdr:colOff>38100</xdr:colOff>
      <xdr:row>40</xdr:row>
      <xdr:rowOff>190500</xdr:rowOff>
    </xdr:to>
    <xdr:cxnSp macro="">
      <xdr:nvCxnSpPr>
        <xdr:cNvPr id="7" name="Straight Arrow Connector 6">
          <a:extLst>
            <a:ext uri="{FF2B5EF4-FFF2-40B4-BE49-F238E27FC236}">
              <a16:creationId xmlns:a16="http://schemas.microsoft.com/office/drawing/2014/main" id="{00000000-0008-0000-2400-000007000000}"/>
            </a:ext>
          </a:extLst>
        </xdr:cNvPr>
        <xdr:cNvCxnSpPr/>
      </xdr:nvCxnSpPr>
      <xdr:spPr>
        <a:xfrm>
          <a:off x="10401300" y="6696075"/>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93</xdr:row>
      <xdr:rowOff>69850</xdr:rowOff>
    </xdr:from>
    <xdr:to>
      <xdr:col>7</xdr:col>
      <xdr:colOff>279400</xdr:colOff>
      <xdr:row>98</xdr:row>
      <xdr:rowOff>298450</xdr:rowOff>
    </xdr:to>
    <xdr:sp macro="" textlink="">
      <xdr:nvSpPr>
        <xdr:cNvPr id="14" name="TextBox 13">
          <a:extLst>
            <a:ext uri="{FF2B5EF4-FFF2-40B4-BE49-F238E27FC236}">
              <a16:creationId xmlns:a16="http://schemas.microsoft.com/office/drawing/2014/main" id="{00000000-0008-0000-2400-00000E000000}"/>
            </a:ext>
          </a:extLst>
        </xdr:cNvPr>
        <xdr:cNvSpPr txBox="1"/>
      </xdr:nvSpPr>
      <xdr:spPr>
        <a:xfrm>
          <a:off x="628650" y="19519900"/>
          <a:ext cx="6356350" cy="1181100"/>
        </a:xfrm>
        <a:prstGeom prst="rect">
          <a:avLst/>
        </a:prstGeom>
        <a:solidFill>
          <a:schemeClr val="accent5">
            <a:lumMod val="75000"/>
          </a:schemeClr>
        </a:solidFill>
        <a:ln w="9525" cmpd="sng">
          <a:solidFill>
            <a:schemeClr val="lt1">
              <a:shade val="50000"/>
            </a:schemeClr>
          </a:solidFill>
        </a:ln>
        <a:scene3d>
          <a:camera prst="orthographicFront"/>
          <a:lightRig rig="threePt" dir="t"/>
        </a:scene3d>
        <a:sp3d>
          <a:bevelT w="152400" h="50800" prst="softRound"/>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400" b="0" i="0">
              <a:solidFill>
                <a:srgbClr val="FFFF00"/>
              </a:solidFill>
              <a:latin typeface="Lucida Bright" panose="02040602050505020304" pitchFamily="18" charset="0"/>
            </a:rPr>
            <a:t>Step</a:t>
          </a:r>
          <a:r>
            <a:rPr lang="en-US" sz="2400" b="0" i="0" baseline="0">
              <a:solidFill>
                <a:srgbClr val="FFFF00"/>
              </a:solidFill>
              <a:latin typeface="Lucida Bright" panose="02040602050505020304" pitchFamily="18" charset="0"/>
            </a:rPr>
            <a:t> </a:t>
          </a:r>
          <a:r>
            <a:rPr lang="en-US" sz="2400" b="0" i="0">
              <a:solidFill>
                <a:srgbClr val="FFFF00"/>
              </a:solidFill>
              <a:latin typeface="Lucida Bright" panose="02040602050505020304" pitchFamily="18" charset="0"/>
            </a:rPr>
            <a:t>5. Decision</a:t>
          </a:r>
        </a:p>
      </xdr:txBody>
    </xdr:sp>
    <xdr:clientData/>
  </xdr:twoCellAnchor>
  <xdr:twoCellAnchor>
    <xdr:from>
      <xdr:col>0</xdr:col>
      <xdr:colOff>0</xdr:colOff>
      <xdr:row>90</xdr:row>
      <xdr:rowOff>155575</xdr:rowOff>
    </xdr:from>
    <xdr:to>
      <xdr:col>20</xdr:col>
      <xdr:colOff>177800</xdr:colOff>
      <xdr:row>90</xdr:row>
      <xdr:rowOff>177800</xdr:rowOff>
    </xdr:to>
    <xdr:cxnSp macro="">
      <xdr:nvCxnSpPr>
        <xdr:cNvPr id="15" name="Straight Connector 14">
          <a:extLst>
            <a:ext uri="{FF2B5EF4-FFF2-40B4-BE49-F238E27FC236}">
              <a16:creationId xmlns:a16="http://schemas.microsoft.com/office/drawing/2014/main" id="{00000000-0008-0000-2400-00000F000000}"/>
            </a:ext>
          </a:extLst>
        </xdr:cNvPr>
        <xdr:cNvCxnSpPr/>
      </xdr:nvCxnSpPr>
      <xdr:spPr>
        <a:xfrm>
          <a:off x="0" y="18900775"/>
          <a:ext cx="1989455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0</xdr:colOff>
      <xdr:row>102</xdr:row>
      <xdr:rowOff>174625</xdr:rowOff>
    </xdr:from>
    <xdr:to>
      <xdr:col>15</xdr:col>
      <xdr:colOff>1085850</xdr:colOff>
      <xdr:row>112</xdr:row>
      <xdr:rowOff>63500</xdr:rowOff>
    </xdr:to>
    <xdr:sp macro="" textlink="">
      <xdr:nvSpPr>
        <xdr:cNvPr id="16" name="TextBox 15">
          <a:extLst>
            <a:ext uri="{FF2B5EF4-FFF2-40B4-BE49-F238E27FC236}">
              <a16:creationId xmlns:a16="http://schemas.microsoft.com/office/drawing/2014/main" id="{00000000-0008-0000-2400-000010000000}"/>
            </a:ext>
          </a:extLst>
        </xdr:cNvPr>
        <xdr:cNvSpPr txBox="1"/>
      </xdr:nvSpPr>
      <xdr:spPr>
        <a:xfrm>
          <a:off x="600075" y="21491575"/>
          <a:ext cx="12811125" cy="179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solidFill>
                <a:schemeClr val="bg2">
                  <a:lumMod val="10000"/>
                </a:schemeClr>
              </a:solidFill>
              <a:latin typeface="Lucida Bright" panose="02040602050505020304" pitchFamily="18" charset="0"/>
            </a:rPr>
            <a:t>Accept</a:t>
          </a:r>
          <a:r>
            <a:rPr lang="en-US" sz="2800" b="0" i="0" baseline="0">
              <a:solidFill>
                <a:schemeClr val="bg2">
                  <a:lumMod val="10000"/>
                </a:schemeClr>
              </a:solidFill>
              <a:latin typeface="Lucida Bright" panose="02040602050505020304" pitchFamily="18" charset="0"/>
            </a:rPr>
            <a:t> the project since the probability of its completion is greater than 90%.</a:t>
          </a:r>
          <a:endParaRPr lang="en-US" sz="2800" b="0" i="0">
            <a:solidFill>
              <a:schemeClr val="bg2">
                <a:lumMod val="10000"/>
              </a:schemeClr>
            </a:solidFill>
            <a:latin typeface="Lucida Bright" panose="02040602050505020304" pitchFamily="18" charset="0"/>
          </a:endParaRPr>
        </a:p>
      </xdr:txBody>
    </xdr:sp>
    <xdr:clientData/>
  </xdr:twoCellAnchor>
  <xdr:twoCellAnchor>
    <xdr:from>
      <xdr:col>12</xdr:col>
      <xdr:colOff>38100</xdr:colOff>
      <xdr:row>44</xdr:row>
      <xdr:rowOff>171450</xdr:rowOff>
    </xdr:from>
    <xdr:to>
      <xdr:col>15</xdr:col>
      <xdr:colOff>38100</xdr:colOff>
      <xdr:row>44</xdr:row>
      <xdr:rowOff>171450</xdr:rowOff>
    </xdr:to>
    <xdr:cxnSp macro="">
      <xdr:nvCxnSpPr>
        <xdr:cNvPr id="18" name="Straight Arrow Connector 17">
          <a:extLst>
            <a:ext uri="{FF2B5EF4-FFF2-40B4-BE49-F238E27FC236}">
              <a16:creationId xmlns:a16="http://schemas.microsoft.com/office/drawing/2014/main" id="{00000000-0008-0000-2400-000012000000}"/>
            </a:ext>
          </a:extLst>
        </xdr:cNvPr>
        <xdr:cNvCxnSpPr/>
      </xdr:nvCxnSpPr>
      <xdr:spPr>
        <a:xfrm>
          <a:off x="10496550" y="8439150"/>
          <a:ext cx="18288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495300</xdr:colOff>
      <xdr:row>47</xdr:row>
      <xdr:rowOff>152400</xdr:rowOff>
    </xdr:from>
    <xdr:to>
      <xdr:col>14</xdr:col>
      <xdr:colOff>590550</xdr:colOff>
      <xdr:row>47</xdr:row>
      <xdr:rowOff>152400</xdr:rowOff>
    </xdr:to>
    <xdr:cxnSp macro="">
      <xdr:nvCxnSpPr>
        <xdr:cNvPr id="19" name="Straight Arrow Connector 18">
          <a:extLst>
            <a:ext uri="{FF2B5EF4-FFF2-40B4-BE49-F238E27FC236}">
              <a16:creationId xmlns:a16="http://schemas.microsoft.com/office/drawing/2014/main" id="{00000000-0008-0000-2400-000013000000}"/>
            </a:ext>
          </a:extLst>
        </xdr:cNvPr>
        <xdr:cNvCxnSpPr/>
      </xdr:nvCxnSpPr>
      <xdr:spPr>
        <a:xfrm>
          <a:off x="10344150" y="9563100"/>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48</xdr:row>
      <xdr:rowOff>171450</xdr:rowOff>
    </xdr:from>
    <xdr:to>
      <xdr:col>14</xdr:col>
      <xdr:colOff>571500</xdr:colOff>
      <xdr:row>48</xdr:row>
      <xdr:rowOff>171450</xdr:rowOff>
    </xdr:to>
    <xdr:cxnSp macro="">
      <xdr:nvCxnSpPr>
        <xdr:cNvPr id="20" name="Straight Arrow Connector 19">
          <a:extLst>
            <a:ext uri="{FF2B5EF4-FFF2-40B4-BE49-F238E27FC236}">
              <a16:creationId xmlns:a16="http://schemas.microsoft.com/office/drawing/2014/main" id="{00000000-0008-0000-2400-000014000000}"/>
            </a:ext>
          </a:extLst>
        </xdr:cNvPr>
        <xdr:cNvCxnSpPr/>
      </xdr:nvCxnSpPr>
      <xdr:spPr>
        <a:xfrm>
          <a:off x="10496550" y="9944100"/>
          <a:ext cx="17526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49</xdr:row>
      <xdr:rowOff>190500</xdr:rowOff>
    </xdr:from>
    <xdr:to>
      <xdr:col>14</xdr:col>
      <xdr:colOff>571500</xdr:colOff>
      <xdr:row>49</xdr:row>
      <xdr:rowOff>190500</xdr:rowOff>
    </xdr:to>
    <xdr:cxnSp macro="">
      <xdr:nvCxnSpPr>
        <xdr:cNvPr id="21" name="Straight Arrow Connector 20">
          <a:extLst>
            <a:ext uri="{FF2B5EF4-FFF2-40B4-BE49-F238E27FC236}">
              <a16:creationId xmlns:a16="http://schemas.microsoft.com/office/drawing/2014/main" id="{00000000-0008-0000-2400-000015000000}"/>
            </a:ext>
          </a:extLst>
        </xdr:cNvPr>
        <xdr:cNvCxnSpPr/>
      </xdr:nvCxnSpPr>
      <xdr:spPr>
        <a:xfrm>
          <a:off x="10515600" y="10382250"/>
          <a:ext cx="17335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228600</xdr:colOff>
      <xdr:row>3</xdr:row>
      <xdr:rowOff>171450</xdr:rowOff>
    </xdr:from>
    <xdr:to>
      <xdr:col>19</xdr:col>
      <xdr:colOff>717551</xdr:colOff>
      <xdr:row>8</xdr:row>
      <xdr:rowOff>133350</xdr:rowOff>
    </xdr:to>
    <xdr:sp macro="" textlink="">
      <xdr:nvSpPr>
        <xdr:cNvPr id="24" name="Rectangle: Rounded Corners 23">
          <a:hlinkClick xmlns:r="http://schemas.openxmlformats.org/officeDocument/2006/relationships" r:id="rId2"/>
          <a:extLst>
            <a:ext uri="{FF2B5EF4-FFF2-40B4-BE49-F238E27FC236}">
              <a16:creationId xmlns:a16="http://schemas.microsoft.com/office/drawing/2014/main" id="{00000000-0008-0000-2400-000018000000}"/>
            </a:ext>
          </a:extLst>
        </xdr:cNvPr>
        <xdr:cNvSpPr/>
      </xdr:nvSpPr>
      <xdr:spPr>
        <a:xfrm>
          <a:off x="16135350" y="74295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4</xdr:col>
      <xdr:colOff>57150</xdr:colOff>
      <xdr:row>15</xdr:row>
      <xdr:rowOff>19050</xdr:rowOff>
    </xdr:from>
    <xdr:to>
      <xdr:col>17</xdr:col>
      <xdr:colOff>1085850</xdr:colOff>
      <xdr:row>28</xdr:row>
      <xdr:rowOff>0</xdr:rowOff>
    </xdr:to>
    <xdr:sp macro="" textlink="">
      <xdr:nvSpPr>
        <xdr:cNvPr id="28" name="TextBox 27">
          <a:extLst>
            <a:ext uri="{FF2B5EF4-FFF2-40B4-BE49-F238E27FC236}">
              <a16:creationId xmlns:a16="http://schemas.microsoft.com/office/drawing/2014/main" id="{00000000-0008-0000-2400-00001C000000}"/>
            </a:ext>
          </a:extLst>
        </xdr:cNvPr>
        <xdr:cNvSpPr txBox="1"/>
      </xdr:nvSpPr>
      <xdr:spPr>
        <a:xfrm>
          <a:off x="2971800" y="2876550"/>
          <a:ext cx="13068300" cy="24574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solidFill>
                <a:schemeClr val="tx1"/>
              </a:solidFill>
              <a:latin typeface="Lucida Bright" panose="02040602050505020304" pitchFamily="18" charset="0"/>
            </a:rPr>
            <a:t>For this project the expectation of completion is 20 weeks. Also, the project management team was able to calculate that the latest finish time is 17 weeks. This timeframe was computed using the forward-pass method. </a:t>
          </a:r>
        </a:p>
        <a:p>
          <a:endParaRPr lang="en-US" sz="2400" baseline="0">
            <a:solidFill>
              <a:schemeClr val="tx1"/>
            </a:solidFill>
            <a:latin typeface="Lucida Bright" panose="02040602050505020304" pitchFamily="18" charset="0"/>
          </a:endParaRPr>
        </a:p>
        <a:p>
          <a:r>
            <a:rPr lang="en-US" sz="2400" baseline="0">
              <a:solidFill>
                <a:schemeClr val="tx1"/>
              </a:solidFill>
              <a:latin typeface="Lucida Bright" panose="02040602050505020304" pitchFamily="18" charset="0"/>
            </a:rPr>
            <a:t>What is the probability that this project will not meet the 20 weeks deadline?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7</xdr:col>
      <xdr:colOff>157842</xdr:colOff>
      <xdr:row>3</xdr:row>
      <xdr:rowOff>80736</xdr:rowOff>
    </xdr:from>
    <xdr:to>
      <xdr:col>16</xdr:col>
      <xdr:colOff>1276350</xdr:colOff>
      <xdr:row>9</xdr:row>
      <xdr:rowOff>0</xdr:rowOff>
    </xdr:to>
    <xdr:sp macro="" textlink="">
      <xdr:nvSpPr>
        <xdr:cNvPr id="2" name="Rounded Rectangle 1">
          <a:extLst>
            <a:ext uri="{FF2B5EF4-FFF2-40B4-BE49-F238E27FC236}">
              <a16:creationId xmlns:a16="http://schemas.microsoft.com/office/drawing/2014/main" id="{00000000-0008-0000-2500-000002000000}"/>
            </a:ext>
          </a:extLst>
        </xdr:cNvPr>
        <xdr:cNvSpPr/>
      </xdr:nvSpPr>
      <xdr:spPr>
        <a:xfrm>
          <a:off x="5739492" y="652236"/>
          <a:ext cx="7862208" cy="1062264"/>
        </a:xfrm>
        <a:prstGeom prst="roundRect">
          <a:avLst/>
        </a:prstGeom>
        <a:solidFill>
          <a:schemeClr val="bg1"/>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chemeClr val="accent2">
                  <a:lumMod val="50000"/>
                </a:schemeClr>
              </a:solidFill>
              <a:latin typeface="Lucida Bright" panose="02040602050505020304" pitchFamily="18" charset="0"/>
            </a:rPr>
            <a:t>Check PERT </a:t>
          </a:r>
          <a:r>
            <a:rPr lang="en-US" sz="3600" b="0" i="0">
              <a:solidFill>
                <a:schemeClr val="tx1"/>
              </a:solidFill>
              <a:latin typeface="Lucida Bright" panose="02040602050505020304" pitchFamily="18" charset="0"/>
            </a:rPr>
            <a:t>Problem</a:t>
          </a:r>
          <a:r>
            <a:rPr lang="en-US" sz="3600" b="0" i="0" baseline="0">
              <a:solidFill>
                <a:schemeClr val="tx1"/>
              </a:solidFill>
              <a:latin typeface="Lucida Bright" panose="02040602050505020304" pitchFamily="18" charset="0"/>
            </a:rPr>
            <a:t> </a:t>
          </a:r>
          <a:r>
            <a:rPr lang="en-US" sz="3600" b="1" i="0" baseline="0">
              <a:solidFill>
                <a:srgbClr val="FF0000"/>
              </a:solidFill>
              <a:latin typeface="Lucida Bright" panose="02040602050505020304" pitchFamily="18" charset="0"/>
            </a:rPr>
            <a:t>1</a:t>
          </a:r>
          <a:endParaRPr lang="en-US" sz="3600" b="1" i="0">
            <a:solidFill>
              <a:srgbClr val="FF0000"/>
            </a:solidFill>
            <a:latin typeface="Lucida Bright" panose="02040602050505020304" pitchFamily="18" charset="0"/>
          </a:endParaRPr>
        </a:p>
      </xdr:txBody>
    </xdr:sp>
    <xdr:clientData/>
  </xdr:twoCellAnchor>
  <xdr:twoCellAnchor>
    <xdr:from>
      <xdr:col>2</xdr:col>
      <xdr:colOff>342900</xdr:colOff>
      <xdr:row>1</xdr:row>
      <xdr:rowOff>146502</xdr:rowOff>
    </xdr:from>
    <xdr:to>
      <xdr:col>5</xdr:col>
      <xdr:colOff>431800</xdr:colOff>
      <xdr:row>10</xdr:row>
      <xdr:rowOff>38100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500-000004000000}"/>
            </a:ext>
          </a:extLst>
        </xdr:cNvPr>
        <xdr:cNvSpPr/>
      </xdr:nvSpPr>
      <xdr:spPr>
        <a:xfrm>
          <a:off x="1562100" y="337002"/>
          <a:ext cx="1784350" cy="160609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FF00"/>
              </a:solidFill>
              <a:latin typeface="Lucida Bright" panose="02040602050505020304" pitchFamily="18" charset="0"/>
            </a:rPr>
            <a:t>Back</a:t>
          </a:r>
        </a:p>
      </xdr:txBody>
    </xdr:sp>
    <xdr:clientData/>
  </xdr:twoCellAnchor>
  <xdr:twoCellAnchor>
    <xdr:from>
      <xdr:col>0</xdr:col>
      <xdr:colOff>301625</xdr:colOff>
      <xdr:row>29</xdr:row>
      <xdr:rowOff>269875</xdr:rowOff>
    </xdr:from>
    <xdr:to>
      <xdr:col>21</xdr:col>
      <xdr:colOff>498475</xdr:colOff>
      <xdr:row>29</xdr:row>
      <xdr:rowOff>292100</xdr:rowOff>
    </xdr:to>
    <xdr:cxnSp macro="">
      <xdr:nvCxnSpPr>
        <xdr:cNvPr id="45" name="Straight Connector 44">
          <a:extLst>
            <a:ext uri="{FF2B5EF4-FFF2-40B4-BE49-F238E27FC236}">
              <a16:creationId xmlns:a16="http://schemas.microsoft.com/office/drawing/2014/main" id="{00000000-0008-0000-2500-00002D000000}"/>
            </a:ext>
          </a:extLst>
        </xdr:cNvPr>
        <xdr:cNvCxnSpPr/>
      </xdr:nvCxnSpPr>
      <xdr:spPr>
        <a:xfrm>
          <a:off x="911225" y="5794375"/>
          <a:ext cx="1930400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368300</xdr:colOff>
      <xdr:row>51</xdr:row>
      <xdr:rowOff>9525</xdr:rowOff>
    </xdr:from>
    <xdr:to>
      <xdr:col>16</xdr:col>
      <xdr:colOff>1200149</xdr:colOff>
      <xdr:row>55</xdr:row>
      <xdr:rowOff>152400</xdr:rowOff>
    </xdr:to>
    <xdr:sp macro="" textlink="">
      <xdr:nvSpPr>
        <xdr:cNvPr id="46" name="TextBox 45">
          <a:extLst>
            <a:ext uri="{FF2B5EF4-FFF2-40B4-BE49-F238E27FC236}">
              <a16:creationId xmlns:a16="http://schemas.microsoft.com/office/drawing/2014/main" id="{00000000-0008-0000-2500-00002E000000}"/>
            </a:ext>
          </a:extLst>
        </xdr:cNvPr>
        <xdr:cNvSpPr txBox="1"/>
      </xdr:nvSpPr>
      <xdr:spPr>
        <a:xfrm>
          <a:off x="3282950" y="11877675"/>
          <a:ext cx="1024254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solidFill>
                <a:schemeClr val="accent2">
                  <a:lumMod val="50000"/>
                </a:schemeClr>
              </a:solidFill>
              <a:latin typeface="Lucida Bright" panose="02040602050505020304" pitchFamily="18" charset="0"/>
            </a:rPr>
            <a:t>Critical Path: </a:t>
          </a:r>
          <a:r>
            <a:rPr lang="en-US" sz="2400" b="0" i="0">
              <a:solidFill>
                <a:srgbClr val="FF0000"/>
              </a:solidFill>
              <a:latin typeface="Lucida Bright" panose="02040602050505020304" pitchFamily="18" charset="0"/>
            </a:rPr>
            <a:t>A - E - H - I - J   </a:t>
          </a:r>
          <a:r>
            <a:rPr lang="en-US" sz="2400" b="0" i="0">
              <a:solidFill>
                <a:schemeClr val="tx1"/>
              </a:solidFill>
              <a:latin typeface="Lucida Bright" panose="02040602050505020304" pitchFamily="18" charset="0"/>
            </a:rPr>
            <a:t> (Slack =</a:t>
          </a:r>
          <a:r>
            <a:rPr lang="en-US" sz="2400" b="0" i="0" baseline="0">
              <a:solidFill>
                <a:schemeClr val="tx1"/>
              </a:solidFill>
              <a:latin typeface="Lucida Bright" panose="02040602050505020304" pitchFamily="18" charset="0"/>
            </a:rPr>
            <a:t> 0 , LS-ES =0)</a:t>
          </a:r>
          <a:endParaRPr lang="en-US" sz="2400" b="0" i="0">
            <a:solidFill>
              <a:schemeClr val="tx1"/>
            </a:solidFill>
            <a:latin typeface="Lucida Bright" panose="02040602050505020304" pitchFamily="18" charset="0"/>
          </a:endParaRPr>
        </a:p>
        <a:p>
          <a:r>
            <a:rPr lang="en-US" sz="2000" b="0" i="0">
              <a:latin typeface="Lucida Bright" panose="02040602050505020304" pitchFamily="18" charset="0"/>
            </a:rPr>
            <a:t>The latest</a:t>
          </a:r>
          <a:r>
            <a:rPr lang="en-US" sz="2000" b="0" i="0" baseline="0">
              <a:latin typeface="Lucida Bright" panose="02040602050505020304" pitchFamily="18" charset="0"/>
            </a:rPr>
            <a:t> finish time is </a:t>
          </a:r>
          <a:r>
            <a:rPr lang="en-US" sz="2000" b="0" i="0" baseline="0">
              <a:solidFill>
                <a:srgbClr val="C00000"/>
              </a:solidFill>
              <a:latin typeface="Lucida Bright" panose="02040602050505020304" pitchFamily="18" charset="0"/>
            </a:rPr>
            <a:t>17</a:t>
          </a:r>
          <a:r>
            <a:rPr lang="en-US" sz="2000" b="0" i="0" baseline="0">
              <a:latin typeface="Lucida Bright" panose="02040602050505020304" pitchFamily="18" charset="0"/>
            </a:rPr>
            <a:t> weeks.</a:t>
          </a:r>
          <a:endParaRPr lang="en-US" sz="2000" b="0" i="0">
            <a:latin typeface="Lucida Bright" panose="02040602050505020304" pitchFamily="18" charset="0"/>
          </a:endParaRPr>
        </a:p>
      </xdr:txBody>
    </xdr:sp>
    <xdr:clientData/>
  </xdr:twoCellAnchor>
  <xdr:twoCellAnchor>
    <xdr:from>
      <xdr:col>4</xdr:col>
      <xdr:colOff>422275</xdr:colOff>
      <xdr:row>58</xdr:row>
      <xdr:rowOff>63500</xdr:rowOff>
    </xdr:from>
    <xdr:to>
      <xdr:col>16</xdr:col>
      <xdr:colOff>1162050</xdr:colOff>
      <xdr:row>70</xdr:row>
      <xdr:rowOff>127000</xdr:rowOff>
    </xdr:to>
    <xdr:sp macro="" textlink="">
      <xdr:nvSpPr>
        <xdr:cNvPr id="47" name="TextBox 46">
          <a:extLst>
            <a:ext uri="{FF2B5EF4-FFF2-40B4-BE49-F238E27FC236}">
              <a16:creationId xmlns:a16="http://schemas.microsoft.com/office/drawing/2014/main" id="{00000000-0008-0000-2500-00002F000000}"/>
            </a:ext>
          </a:extLst>
        </xdr:cNvPr>
        <xdr:cNvSpPr txBox="1"/>
      </xdr:nvSpPr>
      <xdr:spPr>
        <a:xfrm>
          <a:off x="3336925" y="13265150"/>
          <a:ext cx="10150475" cy="2501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solidFill>
                <a:schemeClr val="accent2">
                  <a:lumMod val="75000"/>
                </a:schemeClr>
              </a:solidFill>
              <a:latin typeface="Lucida Bright" panose="02040602050505020304" pitchFamily="18" charset="0"/>
            </a:rPr>
            <a:t>Variance</a:t>
          </a:r>
          <a:r>
            <a:rPr lang="en-US" sz="2000" b="0" i="0">
              <a:latin typeface="Lucida Bright" panose="02040602050505020304" pitchFamily="18" charset="0"/>
            </a:rPr>
            <a:t> = ((b-a)/6)^2</a:t>
          </a:r>
        </a:p>
        <a:p>
          <a:endParaRPr lang="en-US" sz="2000" b="0" i="0">
            <a:latin typeface="Lucida Bright" panose="02040602050505020304" pitchFamily="18" charset="0"/>
          </a:endParaRPr>
        </a:p>
        <a:p>
          <a:r>
            <a:rPr lang="en-US" sz="2000" b="0" i="0">
              <a:solidFill>
                <a:schemeClr val="dk1"/>
              </a:solidFill>
              <a:effectLst/>
              <a:latin typeface="Lucida Bright" panose="02040602050505020304" pitchFamily="18" charset="0"/>
              <a:ea typeface="+mn-ea"/>
              <a:cs typeface="+mn-cs"/>
            </a:rPr>
            <a:t>b = pessimistic </a:t>
          </a:r>
          <a:r>
            <a:rPr lang="en-US" sz="2000" b="0" i="0" baseline="0">
              <a:solidFill>
                <a:schemeClr val="dk1"/>
              </a:solidFill>
              <a:effectLst/>
              <a:latin typeface="Lucida Bright" panose="02040602050505020304" pitchFamily="18" charset="0"/>
              <a:ea typeface="+mn-ea"/>
              <a:cs typeface="+mn-cs"/>
            </a:rPr>
            <a:t> time estimate</a:t>
          </a:r>
          <a:endParaRPr lang="en-US" sz="2000" b="0" i="0">
            <a:effectLst/>
            <a:latin typeface="Lucida Bright" panose="02040602050505020304" pitchFamily="18" charset="0"/>
          </a:endParaRPr>
        </a:p>
        <a:p>
          <a:r>
            <a:rPr lang="en-US" sz="2000" b="0" i="0">
              <a:solidFill>
                <a:schemeClr val="dk1"/>
              </a:solidFill>
              <a:effectLst/>
              <a:latin typeface="Lucida Bright" panose="02040602050505020304" pitchFamily="18" charset="0"/>
              <a:ea typeface="+mn-ea"/>
              <a:cs typeface="+mn-cs"/>
            </a:rPr>
            <a:t>a = optimistic time estimate</a:t>
          </a:r>
          <a:endParaRPr lang="en-US" sz="2000" b="0" i="0">
            <a:effectLst/>
            <a:latin typeface="Lucida Bright" panose="02040602050505020304" pitchFamily="18" charset="0"/>
          </a:endParaRPr>
        </a:p>
        <a:p>
          <a:endParaRPr lang="en-US" sz="2400" b="0" i="0">
            <a:solidFill>
              <a:schemeClr val="accent2">
                <a:lumMod val="50000"/>
              </a:schemeClr>
            </a:solidFill>
            <a:latin typeface="Lucida Bright" panose="02040602050505020304" pitchFamily="18" charset="0"/>
          </a:endParaRPr>
        </a:p>
        <a:p>
          <a:r>
            <a:rPr lang="en-US" sz="2400" b="0" i="0">
              <a:solidFill>
                <a:schemeClr val="accent2">
                  <a:lumMod val="50000"/>
                </a:schemeClr>
              </a:solidFill>
              <a:latin typeface="Lucida Bright" panose="02040602050505020304" pitchFamily="18" charset="0"/>
            </a:rPr>
            <a:t>Total Critical</a:t>
          </a:r>
          <a:r>
            <a:rPr lang="en-US" sz="2400" b="0" i="0" baseline="0">
              <a:solidFill>
                <a:schemeClr val="accent2">
                  <a:lumMod val="50000"/>
                </a:schemeClr>
              </a:solidFill>
              <a:latin typeface="Lucida Bright" panose="02040602050505020304" pitchFamily="18" charset="0"/>
            </a:rPr>
            <a:t> Path Variance </a:t>
          </a:r>
          <a:r>
            <a:rPr lang="en-US" sz="2000" b="0" i="0" baseline="0">
              <a:latin typeface="Lucida Bright" panose="02040602050505020304" pitchFamily="18" charset="0"/>
            </a:rPr>
            <a:t>= 1.78 + 0.11 + 0.69 + 0.03 + 0.11 = </a:t>
          </a:r>
          <a:r>
            <a:rPr lang="en-US" sz="2000" b="0" i="0" baseline="0">
              <a:solidFill>
                <a:srgbClr val="C00000"/>
              </a:solidFill>
              <a:latin typeface="Lucida Bright" panose="02040602050505020304" pitchFamily="18" charset="0"/>
            </a:rPr>
            <a:t>2.72</a:t>
          </a:r>
          <a:endParaRPr lang="en-US" sz="2000" b="0" i="0">
            <a:solidFill>
              <a:srgbClr val="C00000"/>
            </a:solidFill>
            <a:latin typeface="Lucida Bright" panose="02040602050505020304" pitchFamily="18" charset="0"/>
          </a:endParaRPr>
        </a:p>
      </xdr:txBody>
    </xdr:sp>
    <xdr:clientData/>
  </xdr:twoCellAnchor>
  <xdr:twoCellAnchor>
    <xdr:from>
      <xdr:col>12</xdr:col>
      <xdr:colOff>552450</xdr:colOff>
      <xdr:row>35</xdr:row>
      <xdr:rowOff>190500</xdr:rowOff>
    </xdr:from>
    <xdr:to>
      <xdr:col>16</xdr:col>
      <xdr:colOff>38100</xdr:colOff>
      <xdr:row>35</xdr:row>
      <xdr:rowOff>190500</xdr:rowOff>
    </xdr:to>
    <xdr:cxnSp macro="">
      <xdr:nvCxnSpPr>
        <xdr:cNvPr id="48" name="Straight Arrow Connector 47">
          <a:extLst>
            <a:ext uri="{FF2B5EF4-FFF2-40B4-BE49-F238E27FC236}">
              <a16:creationId xmlns:a16="http://schemas.microsoft.com/office/drawing/2014/main" id="{00000000-0008-0000-2500-000030000000}"/>
            </a:ext>
          </a:extLst>
        </xdr:cNvPr>
        <xdr:cNvCxnSpPr/>
      </xdr:nvCxnSpPr>
      <xdr:spPr>
        <a:xfrm>
          <a:off x="16106775" y="26269950"/>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428625</xdr:colOff>
      <xdr:row>73</xdr:row>
      <xdr:rowOff>19050</xdr:rowOff>
    </xdr:from>
    <xdr:to>
      <xdr:col>16</xdr:col>
      <xdr:colOff>1181100</xdr:colOff>
      <xdr:row>77</xdr:row>
      <xdr:rowOff>123825</xdr:rowOff>
    </xdr:to>
    <xdr:sp macro="" textlink="">
      <xdr:nvSpPr>
        <xdr:cNvPr id="51" name="TextBox 50">
          <a:extLst>
            <a:ext uri="{FF2B5EF4-FFF2-40B4-BE49-F238E27FC236}">
              <a16:creationId xmlns:a16="http://schemas.microsoft.com/office/drawing/2014/main" id="{00000000-0008-0000-2500-000033000000}"/>
            </a:ext>
          </a:extLst>
        </xdr:cNvPr>
        <xdr:cNvSpPr txBox="1"/>
      </xdr:nvSpPr>
      <xdr:spPr>
        <a:xfrm>
          <a:off x="3343275" y="16230600"/>
          <a:ext cx="101631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solidFill>
                <a:schemeClr val="accent2">
                  <a:lumMod val="50000"/>
                </a:schemeClr>
              </a:solidFill>
              <a:latin typeface="Lucida Bright" panose="02040602050505020304" pitchFamily="18" charset="0"/>
            </a:rPr>
            <a:t>Standard Deviation </a:t>
          </a:r>
          <a:r>
            <a:rPr lang="en-US" sz="2000" b="0" i="0">
              <a:latin typeface="Lucida Bright" panose="02040602050505020304" pitchFamily="18" charset="0"/>
            </a:rPr>
            <a:t>= </a:t>
          </a:r>
          <a:r>
            <a:rPr lang="el-GR" sz="2000" b="0" i="0"/>
            <a:t>σ</a:t>
          </a:r>
          <a:r>
            <a:rPr lang="en-US" sz="2000" b="0" i="0">
              <a:latin typeface="Lucida Bright" panose="02040602050505020304" pitchFamily="18" charset="0"/>
            </a:rPr>
            <a:t> = SQRT</a:t>
          </a:r>
          <a:r>
            <a:rPr lang="en-US" sz="2000" b="0" i="0" baseline="0">
              <a:latin typeface="Lucida Bright" panose="02040602050505020304" pitchFamily="18" charset="0"/>
            </a:rPr>
            <a:t>(Variance)</a:t>
          </a:r>
        </a:p>
        <a:p>
          <a:r>
            <a:rPr lang="en-US" sz="2000" b="0" i="0" baseline="0">
              <a:latin typeface="Lucida Bright" panose="02040602050505020304" pitchFamily="18" charset="0"/>
            </a:rPr>
            <a:t>σ = SQRT(2.72) = </a:t>
          </a:r>
          <a:r>
            <a:rPr lang="en-US" sz="2000" b="0" i="0" baseline="0">
              <a:solidFill>
                <a:srgbClr val="C00000"/>
              </a:solidFill>
              <a:latin typeface="Lucida Bright" panose="02040602050505020304" pitchFamily="18" charset="0"/>
            </a:rPr>
            <a:t>1.65</a:t>
          </a:r>
          <a:endParaRPr lang="en-US" sz="2000" b="0" i="0">
            <a:solidFill>
              <a:srgbClr val="C00000"/>
            </a:solidFill>
            <a:latin typeface="Lucida Bright" panose="02040602050505020304" pitchFamily="18" charset="0"/>
          </a:endParaRPr>
        </a:p>
      </xdr:txBody>
    </xdr:sp>
    <xdr:clientData/>
  </xdr:twoCellAnchor>
  <xdr:twoCellAnchor>
    <xdr:from>
      <xdr:col>4</xdr:col>
      <xdr:colOff>409575</xdr:colOff>
      <xdr:row>79</xdr:row>
      <xdr:rowOff>85725</xdr:rowOff>
    </xdr:from>
    <xdr:to>
      <xdr:col>16</xdr:col>
      <xdr:colOff>1219200</xdr:colOff>
      <xdr:row>85</xdr:row>
      <xdr:rowOff>6350</xdr:rowOff>
    </xdr:to>
    <xdr:sp macro="" textlink="">
      <xdr:nvSpPr>
        <xdr:cNvPr id="52" name="TextBox 51">
          <a:extLst>
            <a:ext uri="{FF2B5EF4-FFF2-40B4-BE49-F238E27FC236}">
              <a16:creationId xmlns:a16="http://schemas.microsoft.com/office/drawing/2014/main" id="{00000000-0008-0000-2500-000034000000}"/>
            </a:ext>
          </a:extLst>
        </xdr:cNvPr>
        <xdr:cNvSpPr txBox="1"/>
      </xdr:nvSpPr>
      <xdr:spPr>
        <a:xfrm>
          <a:off x="3324225" y="17592675"/>
          <a:ext cx="10220325" cy="1196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Standardized </a:t>
          </a:r>
          <a:r>
            <a:rPr lang="en-US" sz="2800" b="0" i="0">
              <a:solidFill>
                <a:schemeClr val="accent2">
                  <a:lumMod val="50000"/>
                </a:schemeClr>
              </a:solidFill>
              <a:latin typeface="Lucida Bright" panose="02040602050505020304" pitchFamily="18" charset="0"/>
            </a:rPr>
            <a:t>z score</a:t>
          </a:r>
        </a:p>
        <a:p>
          <a:r>
            <a:rPr lang="en-US" sz="2000" b="0" i="0">
              <a:latin typeface="Lucida Bright" panose="02040602050505020304" pitchFamily="18" charset="0"/>
            </a:rPr>
            <a:t>z = (20-17)/1.65</a:t>
          </a:r>
        </a:p>
        <a:p>
          <a:r>
            <a:rPr lang="en-US" sz="2000" b="0" i="0">
              <a:latin typeface="Lucida Bright" panose="02040602050505020304" pitchFamily="18" charset="0"/>
            </a:rPr>
            <a:t>z  =  </a:t>
          </a:r>
          <a:r>
            <a:rPr lang="en-US" sz="2000" b="0" i="0">
              <a:solidFill>
                <a:srgbClr val="C00000"/>
              </a:solidFill>
              <a:latin typeface="Lucida Bright" panose="02040602050505020304" pitchFamily="18" charset="0"/>
            </a:rPr>
            <a:t>1.82</a:t>
          </a:r>
        </a:p>
      </xdr:txBody>
    </xdr:sp>
    <xdr:clientData/>
  </xdr:twoCellAnchor>
  <xdr:twoCellAnchor>
    <xdr:from>
      <xdr:col>4</xdr:col>
      <xdr:colOff>447675</xdr:colOff>
      <xdr:row>86</xdr:row>
      <xdr:rowOff>117475</xdr:rowOff>
    </xdr:from>
    <xdr:to>
      <xdr:col>16</xdr:col>
      <xdr:colOff>1257300</xdr:colOff>
      <xdr:row>90</xdr:row>
      <xdr:rowOff>101600</xdr:rowOff>
    </xdr:to>
    <xdr:sp macro="" textlink="">
      <xdr:nvSpPr>
        <xdr:cNvPr id="53" name="TextBox 52">
          <a:extLst>
            <a:ext uri="{FF2B5EF4-FFF2-40B4-BE49-F238E27FC236}">
              <a16:creationId xmlns:a16="http://schemas.microsoft.com/office/drawing/2014/main" id="{00000000-0008-0000-2500-000035000000}"/>
            </a:ext>
          </a:extLst>
        </xdr:cNvPr>
        <xdr:cNvSpPr txBox="1"/>
      </xdr:nvSpPr>
      <xdr:spPr>
        <a:xfrm>
          <a:off x="3362325" y="19091275"/>
          <a:ext cx="10220325" cy="879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 </a:t>
          </a:r>
          <a:r>
            <a:rPr lang="en-US" sz="2400" b="0" i="0">
              <a:solidFill>
                <a:schemeClr val="accent2">
                  <a:lumMod val="50000"/>
                </a:schemeClr>
              </a:solidFill>
              <a:latin typeface="Lucida Bright" panose="02040602050505020304" pitchFamily="18" charset="0"/>
            </a:rPr>
            <a:t>Probability</a:t>
          </a:r>
          <a:r>
            <a:rPr lang="en-US" sz="2000" b="0" i="0">
              <a:latin typeface="Lucida Bright" panose="02040602050505020304" pitchFamily="18" charset="0"/>
            </a:rPr>
            <a:t> </a:t>
          </a:r>
          <a:r>
            <a:rPr lang="en-US" sz="2000" b="0" i="0" baseline="0">
              <a:latin typeface="Lucida Bright" panose="02040602050505020304" pitchFamily="18" charset="0"/>
            </a:rPr>
            <a:t>of the project meeting the 20 week deadline is  </a:t>
          </a:r>
          <a:r>
            <a:rPr lang="en-US" sz="2000" b="0" i="0" baseline="0">
              <a:solidFill>
                <a:srgbClr val="C00000"/>
              </a:solidFill>
              <a:latin typeface="Lucida Bright" panose="02040602050505020304" pitchFamily="18" charset="0"/>
            </a:rPr>
            <a:t>0.9656</a:t>
          </a:r>
          <a:endParaRPr lang="en-US" sz="2000" b="0" i="0">
            <a:solidFill>
              <a:srgbClr val="C00000"/>
            </a:solidFill>
            <a:latin typeface="Lucida Bright" panose="02040602050505020304" pitchFamily="18" charset="0"/>
          </a:endParaRPr>
        </a:p>
      </xdr:txBody>
    </xdr:sp>
    <xdr:clientData/>
  </xdr:twoCellAnchor>
  <xdr:twoCellAnchor>
    <xdr:from>
      <xdr:col>4</xdr:col>
      <xdr:colOff>454025</xdr:colOff>
      <xdr:row>92</xdr:row>
      <xdr:rowOff>161925</xdr:rowOff>
    </xdr:from>
    <xdr:to>
      <xdr:col>17</xdr:col>
      <xdr:colOff>0</xdr:colOff>
      <xdr:row>96</xdr:row>
      <xdr:rowOff>88900</xdr:rowOff>
    </xdr:to>
    <xdr:sp macro="" textlink="">
      <xdr:nvSpPr>
        <xdr:cNvPr id="62" name="TextBox 61">
          <a:extLst>
            <a:ext uri="{FF2B5EF4-FFF2-40B4-BE49-F238E27FC236}">
              <a16:creationId xmlns:a16="http://schemas.microsoft.com/office/drawing/2014/main" id="{00000000-0008-0000-2500-00003E000000}"/>
            </a:ext>
          </a:extLst>
        </xdr:cNvPr>
        <xdr:cNvSpPr txBox="1"/>
      </xdr:nvSpPr>
      <xdr:spPr>
        <a:xfrm>
          <a:off x="3368675" y="20412075"/>
          <a:ext cx="10252075" cy="841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 </a:t>
          </a:r>
          <a:r>
            <a:rPr lang="en-US" sz="2400" b="0" i="0">
              <a:solidFill>
                <a:schemeClr val="accent2">
                  <a:lumMod val="50000"/>
                </a:schemeClr>
              </a:solidFill>
              <a:latin typeface="Lucida Bright" panose="02040602050505020304" pitchFamily="18" charset="0"/>
            </a:rPr>
            <a:t>Probability</a:t>
          </a:r>
          <a:r>
            <a:rPr lang="en-US" sz="2000" b="0" i="0">
              <a:latin typeface="Lucida Bright" panose="02040602050505020304" pitchFamily="18" charset="0"/>
            </a:rPr>
            <a:t> </a:t>
          </a:r>
          <a:r>
            <a:rPr lang="en-US" sz="2000" b="0" i="0" baseline="0">
              <a:latin typeface="Lucida Bright" panose="02040602050505020304" pitchFamily="18" charset="0"/>
            </a:rPr>
            <a:t>of the project not meeting the 20 week deadline is  </a:t>
          </a:r>
          <a:r>
            <a:rPr lang="en-US" sz="2000" b="0" i="0" baseline="0">
              <a:solidFill>
                <a:srgbClr val="C00000"/>
              </a:solidFill>
              <a:latin typeface="Lucida Bright" panose="02040602050505020304" pitchFamily="18" charset="0"/>
            </a:rPr>
            <a:t>0.0344</a:t>
          </a:r>
          <a:endParaRPr lang="en-US" sz="2000" b="0" i="0">
            <a:solidFill>
              <a:srgbClr val="C00000"/>
            </a:solidFill>
            <a:latin typeface="Lucida Bright" panose="02040602050505020304" pitchFamily="18" charset="0"/>
          </a:endParaRPr>
        </a:p>
      </xdr:txBody>
    </xdr:sp>
    <xdr:clientData/>
  </xdr:twoCellAnchor>
  <xdr:twoCellAnchor>
    <xdr:from>
      <xdr:col>13</xdr:col>
      <xdr:colOff>38100</xdr:colOff>
      <xdr:row>39</xdr:row>
      <xdr:rowOff>171450</xdr:rowOff>
    </xdr:from>
    <xdr:to>
      <xdr:col>16</xdr:col>
      <xdr:colOff>38100</xdr:colOff>
      <xdr:row>39</xdr:row>
      <xdr:rowOff>171450</xdr:rowOff>
    </xdr:to>
    <xdr:cxnSp macro="">
      <xdr:nvCxnSpPr>
        <xdr:cNvPr id="72" name="Straight Arrow Connector 71">
          <a:extLst>
            <a:ext uri="{FF2B5EF4-FFF2-40B4-BE49-F238E27FC236}">
              <a16:creationId xmlns:a16="http://schemas.microsoft.com/office/drawing/2014/main" id="{00000000-0008-0000-2500-000048000000}"/>
            </a:ext>
          </a:extLst>
        </xdr:cNvPr>
        <xdr:cNvCxnSpPr/>
      </xdr:nvCxnSpPr>
      <xdr:spPr>
        <a:xfrm>
          <a:off x="16202025" y="28013025"/>
          <a:ext cx="18288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495300</xdr:colOff>
      <xdr:row>42</xdr:row>
      <xdr:rowOff>152400</xdr:rowOff>
    </xdr:from>
    <xdr:to>
      <xdr:col>15</xdr:col>
      <xdr:colOff>590550</xdr:colOff>
      <xdr:row>42</xdr:row>
      <xdr:rowOff>152400</xdr:rowOff>
    </xdr:to>
    <xdr:cxnSp macro="">
      <xdr:nvCxnSpPr>
        <xdr:cNvPr id="73" name="Straight Arrow Connector 72">
          <a:extLst>
            <a:ext uri="{FF2B5EF4-FFF2-40B4-BE49-F238E27FC236}">
              <a16:creationId xmlns:a16="http://schemas.microsoft.com/office/drawing/2014/main" id="{00000000-0008-0000-2500-000049000000}"/>
            </a:ext>
          </a:extLst>
        </xdr:cNvPr>
        <xdr:cNvCxnSpPr/>
      </xdr:nvCxnSpPr>
      <xdr:spPr>
        <a:xfrm>
          <a:off x="16049625" y="29136975"/>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38100</xdr:colOff>
      <xdr:row>43</xdr:row>
      <xdr:rowOff>171450</xdr:rowOff>
    </xdr:from>
    <xdr:to>
      <xdr:col>15</xdr:col>
      <xdr:colOff>571500</xdr:colOff>
      <xdr:row>43</xdr:row>
      <xdr:rowOff>171450</xdr:rowOff>
    </xdr:to>
    <xdr:cxnSp macro="">
      <xdr:nvCxnSpPr>
        <xdr:cNvPr id="74" name="Straight Arrow Connector 73">
          <a:extLst>
            <a:ext uri="{FF2B5EF4-FFF2-40B4-BE49-F238E27FC236}">
              <a16:creationId xmlns:a16="http://schemas.microsoft.com/office/drawing/2014/main" id="{00000000-0008-0000-2500-00004A000000}"/>
            </a:ext>
          </a:extLst>
        </xdr:cNvPr>
        <xdr:cNvCxnSpPr/>
      </xdr:nvCxnSpPr>
      <xdr:spPr>
        <a:xfrm>
          <a:off x="16202025" y="29517975"/>
          <a:ext cx="17526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57150</xdr:colOff>
      <xdr:row>44</xdr:row>
      <xdr:rowOff>190500</xdr:rowOff>
    </xdr:from>
    <xdr:to>
      <xdr:col>15</xdr:col>
      <xdr:colOff>571500</xdr:colOff>
      <xdr:row>44</xdr:row>
      <xdr:rowOff>190500</xdr:rowOff>
    </xdr:to>
    <xdr:cxnSp macro="">
      <xdr:nvCxnSpPr>
        <xdr:cNvPr id="75" name="Straight Arrow Connector 74">
          <a:extLst>
            <a:ext uri="{FF2B5EF4-FFF2-40B4-BE49-F238E27FC236}">
              <a16:creationId xmlns:a16="http://schemas.microsoft.com/office/drawing/2014/main" id="{00000000-0008-0000-2500-00004B000000}"/>
            </a:ext>
          </a:extLst>
        </xdr:cNvPr>
        <xdr:cNvCxnSpPr/>
      </xdr:nvCxnSpPr>
      <xdr:spPr>
        <a:xfrm>
          <a:off x="16221075" y="29956125"/>
          <a:ext cx="17335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571500</xdr:colOff>
      <xdr:row>12</xdr:row>
      <xdr:rowOff>152400</xdr:rowOff>
    </xdr:from>
    <xdr:to>
      <xdr:col>18</xdr:col>
      <xdr:colOff>990600</xdr:colOff>
      <xdr:row>26</xdr:row>
      <xdr:rowOff>152400</xdr:rowOff>
    </xdr:to>
    <xdr:sp macro="" textlink="">
      <xdr:nvSpPr>
        <xdr:cNvPr id="33" name="TextBox 32">
          <a:extLst>
            <a:ext uri="{FF2B5EF4-FFF2-40B4-BE49-F238E27FC236}">
              <a16:creationId xmlns:a16="http://schemas.microsoft.com/office/drawing/2014/main" id="{00000000-0008-0000-2500-000021000000}"/>
            </a:ext>
          </a:extLst>
        </xdr:cNvPr>
        <xdr:cNvSpPr txBox="1"/>
      </xdr:nvSpPr>
      <xdr:spPr>
        <a:xfrm>
          <a:off x="3486150" y="2438400"/>
          <a:ext cx="12706350" cy="26670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solidFill>
                <a:schemeClr val="tx1"/>
              </a:solidFill>
              <a:latin typeface="Lucida Bright" panose="02040602050505020304" pitchFamily="18" charset="0"/>
            </a:rPr>
            <a:t>For this project the expectation of completion is 20 weeks. Also, the project management team was able to calculate that the latest finish time is 17 weeks. This timeframe was computed using the forward-pass method. </a:t>
          </a:r>
        </a:p>
        <a:p>
          <a:endParaRPr lang="en-US" sz="2400" baseline="0">
            <a:solidFill>
              <a:schemeClr val="tx1"/>
            </a:solidFill>
            <a:latin typeface="Lucida Bright" panose="02040602050505020304" pitchFamily="18" charset="0"/>
          </a:endParaRPr>
        </a:p>
        <a:p>
          <a:r>
            <a:rPr lang="en-US" sz="2400" baseline="0">
              <a:solidFill>
                <a:schemeClr val="tx1"/>
              </a:solidFill>
              <a:latin typeface="Lucida Bright" panose="02040602050505020304" pitchFamily="18" charset="0"/>
            </a:rPr>
            <a:t>What is the probability that this project will not meet the 20 weeks deadline?</a:t>
          </a:r>
        </a:p>
      </xdr:txBody>
    </xdr:sp>
    <xdr:clientData/>
  </xdr:twoCellAnchor>
  <xdr:twoCellAnchor>
    <xdr:from>
      <xdr:col>21</xdr:col>
      <xdr:colOff>304800</xdr:colOff>
      <xdr:row>34</xdr:row>
      <xdr:rowOff>1276350</xdr:rowOff>
    </xdr:from>
    <xdr:to>
      <xdr:col>23</xdr:col>
      <xdr:colOff>704850</xdr:colOff>
      <xdr:row>36</xdr:row>
      <xdr:rowOff>400050</xdr:rowOff>
    </xdr:to>
    <xdr:sp macro="" textlink="">
      <xdr:nvSpPr>
        <xdr:cNvPr id="3" name="TextBox 2">
          <a:extLst>
            <a:ext uri="{FF2B5EF4-FFF2-40B4-BE49-F238E27FC236}">
              <a16:creationId xmlns:a16="http://schemas.microsoft.com/office/drawing/2014/main" id="{00000000-0008-0000-2500-000003000000}"/>
            </a:ext>
          </a:extLst>
        </xdr:cNvPr>
        <xdr:cNvSpPr txBox="1"/>
      </xdr:nvSpPr>
      <xdr:spPr>
        <a:xfrm>
          <a:off x="19411950" y="7886700"/>
          <a:ext cx="2743200"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((b-a)/6)^2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620124</xdr:colOff>
      <xdr:row>2</xdr:row>
      <xdr:rowOff>38552</xdr:rowOff>
    </xdr:from>
    <xdr:to>
      <xdr:col>29</xdr:col>
      <xdr:colOff>19050</xdr:colOff>
      <xdr:row>11</xdr:row>
      <xdr:rowOff>12700</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9954624" y="394152"/>
          <a:ext cx="8111126" cy="157434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 Content</a:t>
          </a:r>
          <a:endParaRPr lang="en-US" sz="4000">
            <a:solidFill>
              <a:schemeClr val="tx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1"/>
          <a:extLst>
            <a:ext uri="{FF2B5EF4-FFF2-40B4-BE49-F238E27FC236}">
              <a16:creationId xmlns:a16="http://schemas.microsoft.com/office/drawing/2014/main" id="{00000000-0008-0000-03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2"/>
          <a:extLst>
            <a:ext uri="{FF2B5EF4-FFF2-40B4-BE49-F238E27FC236}">
              <a16:creationId xmlns:a16="http://schemas.microsoft.com/office/drawing/2014/main" id="{00000000-0008-0000-03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19</xdr:col>
      <xdr:colOff>555625</xdr:colOff>
      <xdr:row>24</xdr:row>
      <xdr:rowOff>149226</xdr:rowOff>
    </xdr:from>
    <xdr:to>
      <xdr:col>27</xdr:col>
      <xdr:colOff>205468</xdr:colOff>
      <xdr:row>31</xdr:row>
      <xdr:rowOff>57150</xdr:rowOff>
    </xdr:to>
    <xdr:sp macro="" textlink="">
      <xdr:nvSpPr>
        <xdr:cNvPr id="19" name="Rounded Rectangle 2">
          <a:hlinkClick xmlns:r="http://schemas.openxmlformats.org/officeDocument/2006/relationships" r:id="rId3"/>
          <a:extLst>
            <a:ext uri="{FF2B5EF4-FFF2-40B4-BE49-F238E27FC236}">
              <a16:creationId xmlns:a16="http://schemas.microsoft.com/office/drawing/2014/main" id="{00000000-0008-0000-0300-000013000000}"/>
            </a:ext>
          </a:extLst>
        </xdr:cNvPr>
        <xdr:cNvSpPr/>
      </xdr:nvSpPr>
      <xdr:spPr>
        <a:xfrm>
          <a:off x="12379325" y="4416426"/>
          <a:ext cx="4628243" cy="1152524"/>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Sample</a:t>
          </a:r>
          <a:r>
            <a:rPr lang="en-US" sz="3200" b="1" baseline="0">
              <a:solidFill>
                <a:schemeClr val="accent2">
                  <a:lumMod val="50000"/>
                </a:schemeClr>
              </a:solidFill>
              <a:latin typeface="Lucida Bright" panose="02040602050505020304" pitchFamily="18" charset="0"/>
            </a:rPr>
            <a:t> Problems</a:t>
          </a:r>
          <a:endParaRPr lang="en-US" sz="3200" b="1">
            <a:solidFill>
              <a:schemeClr val="accent2">
                <a:lumMod val="50000"/>
              </a:schemeClr>
            </a:solidFill>
            <a:latin typeface="Lucida Bright" panose="02040602050505020304" pitchFamily="18" charset="0"/>
          </a:endParaRPr>
        </a:p>
      </xdr:txBody>
    </xdr:sp>
    <xdr:clientData/>
  </xdr:twoCellAnchor>
  <xdr:twoCellAnchor>
    <xdr:from>
      <xdr:col>19</xdr:col>
      <xdr:colOff>444500</xdr:colOff>
      <xdr:row>14</xdr:row>
      <xdr:rowOff>127000</xdr:rowOff>
    </xdr:from>
    <xdr:to>
      <xdr:col>27</xdr:col>
      <xdr:colOff>94343</xdr:colOff>
      <xdr:row>21</xdr:row>
      <xdr:rowOff>34924</xdr:rowOff>
    </xdr:to>
    <xdr:sp macro="" textlink="">
      <xdr:nvSpPr>
        <xdr:cNvPr id="3" name="Rounded Rectangle 2">
          <a:hlinkClick xmlns:r="http://schemas.openxmlformats.org/officeDocument/2006/relationships" r:id="rId4"/>
          <a:extLst>
            <a:ext uri="{FF2B5EF4-FFF2-40B4-BE49-F238E27FC236}">
              <a16:creationId xmlns:a16="http://schemas.microsoft.com/office/drawing/2014/main" id="{17831FF6-08A4-43AD-B5F2-EFFC0F95C762}"/>
            </a:ext>
          </a:extLst>
        </xdr:cNvPr>
        <xdr:cNvSpPr/>
      </xdr:nvSpPr>
      <xdr:spPr>
        <a:xfrm>
          <a:off x="12268200" y="2616200"/>
          <a:ext cx="4628243" cy="1152524"/>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Framework</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10</xdr:col>
      <xdr:colOff>321469</xdr:colOff>
      <xdr:row>11</xdr:row>
      <xdr:rowOff>23813</xdr:rowOff>
    </xdr:from>
    <xdr:to>
      <xdr:col>23</xdr:col>
      <xdr:colOff>565309</xdr:colOff>
      <xdr:row>17</xdr:row>
      <xdr:rowOff>180023</xdr:rowOff>
    </xdr:to>
    <xdr:sp macro="" textlink="">
      <xdr:nvSpPr>
        <xdr:cNvPr id="2" name="TextBox 1">
          <a:extLst>
            <a:ext uri="{FF2B5EF4-FFF2-40B4-BE49-F238E27FC236}">
              <a16:creationId xmlns:a16="http://schemas.microsoft.com/office/drawing/2014/main" id="{00000000-0008-0000-2600-000002000000}"/>
            </a:ext>
          </a:extLst>
        </xdr:cNvPr>
        <xdr:cNvSpPr txBox="1"/>
      </xdr:nvSpPr>
      <xdr:spPr>
        <a:xfrm>
          <a:off x="6417469" y="2119313"/>
          <a:ext cx="8368665" cy="1299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Given the following vector of state probabilities and the accompanying matrix of transition</a:t>
          </a:r>
          <a:r>
            <a:rPr lang="en-US" sz="2000" baseline="0"/>
            <a:t> probabilities, find the next period's state probabilities (i.e. market share). Use the Markov Chains method.</a:t>
          </a:r>
          <a:endParaRPr lang="en-US" sz="2000"/>
        </a:p>
      </xdr:txBody>
    </xdr:sp>
    <xdr:clientData/>
  </xdr:twoCellAnchor>
  <xdr:twoCellAnchor>
    <xdr:from>
      <xdr:col>1</xdr:col>
      <xdr:colOff>99219</xdr:colOff>
      <xdr:row>1</xdr:row>
      <xdr:rowOff>128134</xdr:rowOff>
    </xdr:from>
    <xdr:to>
      <xdr:col>3</xdr:col>
      <xdr:colOff>333375</xdr:colOff>
      <xdr:row>8</xdr:row>
      <xdr:rowOff>31750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2600-000003000000}"/>
            </a:ext>
          </a:extLst>
        </xdr:cNvPr>
        <xdr:cNvSpPr/>
      </xdr:nvSpPr>
      <xdr:spPr>
        <a:xfrm>
          <a:off x="708819" y="318634"/>
          <a:ext cx="1453356" cy="1237116"/>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195942</xdr:colOff>
      <xdr:row>40</xdr:row>
      <xdr:rowOff>126817</xdr:rowOff>
    </xdr:from>
    <xdr:to>
      <xdr:col>14</xdr:col>
      <xdr:colOff>111577</xdr:colOff>
      <xdr:row>42</xdr:row>
      <xdr:rowOff>178525</xdr:rowOff>
    </xdr:to>
    <xdr:sp macro="" textlink="">
      <xdr:nvSpPr>
        <xdr:cNvPr id="4" name="Right Brace 3">
          <a:extLst>
            <a:ext uri="{FF2B5EF4-FFF2-40B4-BE49-F238E27FC236}">
              <a16:creationId xmlns:a16="http://schemas.microsoft.com/office/drawing/2014/main" id="{00000000-0008-0000-2600-000004000000}"/>
            </a:ext>
          </a:extLst>
        </xdr:cNvPr>
        <xdr:cNvSpPr/>
      </xdr:nvSpPr>
      <xdr:spPr>
        <a:xfrm rot="10800000" flipV="1">
          <a:off x="8120742" y="8632642"/>
          <a:ext cx="525235" cy="71845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xdr:col>
      <xdr:colOff>261937</xdr:colOff>
      <xdr:row>34</xdr:row>
      <xdr:rowOff>121920</xdr:rowOff>
    </xdr:from>
    <xdr:to>
      <xdr:col>27</xdr:col>
      <xdr:colOff>274320</xdr:colOff>
      <xdr:row>34</xdr:row>
      <xdr:rowOff>142874</xdr:rowOff>
    </xdr:to>
    <xdr:cxnSp macro="">
      <xdr:nvCxnSpPr>
        <xdr:cNvPr id="5" name="Straight Connector 4">
          <a:extLst>
            <a:ext uri="{FF2B5EF4-FFF2-40B4-BE49-F238E27FC236}">
              <a16:creationId xmlns:a16="http://schemas.microsoft.com/office/drawing/2014/main" id="{00000000-0008-0000-2600-000005000000}"/>
            </a:ext>
          </a:extLst>
        </xdr:cNvPr>
        <xdr:cNvCxnSpPr/>
      </xdr:nvCxnSpPr>
      <xdr:spPr>
        <a:xfrm flipV="1">
          <a:off x="2090737" y="7484745"/>
          <a:ext cx="14842808" cy="2095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612319</xdr:colOff>
      <xdr:row>44</xdr:row>
      <xdr:rowOff>108313</xdr:rowOff>
    </xdr:from>
    <xdr:to>
      <xdr:col>17</xdr:col>
      <xdr:colOff>515436</xdr:colOff>
      <xdr:row>50</xdr:row>
      <xdr:rowOff>52797</xdr:rowOff>
    </xdr:to>
    <xdr:sp macro="" textlink="">
      <xdr:nvSpPr>
        <xdr:cNvPr id="6" name="Right Brace 5">
          <a:extLst>
            <a:ext uri="{FF2B5EF4-FFF2-40B4-BE49-F238E27FC236}">
              <a16:creationId xmlns:a16="http://schemas.microsoft.com/office/drawing/2014/main" id="{00000000-0008-0000-2600-000006000000}"/>
            </a:ext>
          </a:extLst>
        </xdr:cNvPr>
        <xdr:cNvSpPr/>
      </xdr:nvSpPr>
      <xdr:spPr>
        <a:xfrm rot="10800000" flipV="1">
          <a:off x="10442119" y="9804763"/>
          <a:ext cx="512717" cy="1516109"/>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7</xdr:col>
      <xdr:colOff>321469</xdr:colOff>
      <xdr:row>22</xdr:row>
      <xdr:rowOff>95250</xdr:rowOff>
    </xdr:from>
    <xdr:to>
      <xdr:col>11</xdr:col>
      <xdr:colOff>445635</xdr:colOff>
      <xdr:row>25</xdr:row>
      <xdr:rowOff>261936</xdr:rowOff>
    </xdr:to>
    <xdr:sp macro="" textlink="">
      <xdr:nvSpPr>
        <xdr:cNvPr id="7" name="Rounded Rectangular Callout 14">
          <a:extLst>
            <a:ext uri="{FF2B5EF4-FFF2-40B4-BE49-F238E27FC236}">
              <a16:creationId xmlns:a16="http://schemas.microsoft.com/office/drawing/2014/main" id="{00000000-0008-0000-2600-000007000000}"/>
            </a:ext>
          </a:extLst>
        </xdr:cNvPr>
        <xdr:cNvSpPr/>
      </xdr:nvSpPr>
      <xdr:spPr>
        <a:xfrm>
          <a:off x="4588669" y="4286250"/>
          <a:ext cx="2562566" cy="1052511"/>
        </a:xfrm>
        <a:prstGeom prst="wedgeRoundRectCallout">
          <a:avLst>
            <a:gd name="adj1" fmla="val 101826"/>
            <a:gd name="adj2" fmla="val 964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Original Market Shares at the beginning of the period 1</a:t>
          </a:r>
        </a:p>
      </xdr:txBody>
    </xdr:sp>
    <xdr:clientData/>
  </xdr:twoCellAnchor>
  <xdr:twoCellAnchor>
    <xdr:from>
      <xdr:col>7</xdr:col>
      <xdr:colOff>523875</xdr:colOff>
      <xdr:row>36</xdr:row>
      <xdr:rowOff>176213</xdr:rowOff>
    </xdr:from>
    <xdr:to>
      <xdr:col>11</xdr:col>
      <xdr:colOff>264659</xdr:colOff>
      <xdr:row>41</xdr:row>
      <xdr:rowOff>234996</xdr:rowOff>
    </xdr:to>
    <xdr:sp macro="" textlink="">
      <xdr:nvSpPr>
        <xdr:cNvPr id="8" name="Rounded Rectangular Callout 14">
          <a:extLst>
            <a:ext uri="{FF2B5EF4-FFF2-40B4-BE49-F238E27FC236}">
              <a16:creationId xmlns:a16="http://schemas.microsoft.com/office/drawing/2014/main" id="{00000000-0008-0000-2600-000008000000}"/>
            </a:ext>
          </a:extLst>
        </xdr:cNvPr>
        <xdr:cNvSpPr/>
      </xdr:nvSpPr>
      <xdr:spPr>
        <a:xfrm>
          <a:off x="4791075" y="7920038"/>
          <a:ext cx="2179184" cy="1154158"/>
        </a:xfrm>
        <a:prstGeom prst="wedgeRoundRectCallout">
          <a:avLst>
            <a:gd name="adj1" fmla="val 105712"/>
            <a:gd name="adj2" fmla="val 4218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 Market Shares</a:t>
          </a:r>
        </a:p>
        <a:p>
          <a:pPr algn="ctr"/>
          <a:r>
            <a:rPr lang="en-US" sz="1800" baseline="0">
              <a:solidFill>
                <a:schemeClr val="tx1"/>
              </a:solidFill>
            </a:rPr>
            <a:t>From the Period 1</a:t>
          </a:r>
        </a:p>
      </xdr:txBody>
    </xdr:sp>
    <xdr:clientData/>
  </xdr:twoCellAnchor>
  <xdr:twoCellAnchor>
    <xdr:from>
      <xdr:col>14</xdr:col>
      <xdr:colOff>607219</xdr:colOff>
      <xdr:row>30</xdr:row>
      <xdr:rowOff>238124</xdr:rowOff>
    </xdr:from>
    <xdr:to>
      <xdr:col>16</xdr:col>
      <xdr:colOff>440531</xdr:colOff>
      <xdr:row>40</xdr:row>
      <xdr:rowOff>202405</xdr:rowOff>
    </xdr:to>
    <xdr:cxnSp macro="">
      <xdr:nvCxnSpPr>
        <xdr:cNvPr id="9" name="Straight Arrow Connector 8">
          <a:extLst>
            <a:ext uri="{FF2B5EF4-FFF2-40B4-BE49-F238E27FC236}">
              <a16:creationId xmlns:a16="http://schemas.microsoft.com/office/drawing/2014/main" id="{00000000-0008-0000-2600-000009000000}"/>
            </a:ext>
          </a:extLst>
        </xdr:cNvPr>
        <xdr:cNvCxnSpPr/>
      </xdr:nvCxnSpPr>
      <xdr:spPr>
        <a:xfrm flipH="1">
          <a:off x="9141619" y="6553199"/>
          <a:ext cx="1128712" cy="21550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598031</xdr:colOff>
      <xdr:row>27</xdr:row>
      <xdr:rowOff>129744</xdr:rowOff>
    </xdr:from>
    <xdr:to>
      <xdr:col>17</xdr:col>
      <xdr:colOff>501148</xdr:colOff>
      <xdr:row>33</xdr:row>
      <xdr:rowOff>74228</xdr:rowOff>
    </xdr:to>
    <xdr:sp macro="" textlink="">
      <xdr:nvSpPr>
        <xdr:cNvPr id="10" name="Right Brace 9">
          <a:extLst>
            <a:ext uri="{FF2B5EF4-FFF2-40B4-BE49-F238E27FC236}">
              <a16:creationId xmlns:a16="http://schemas.microsoft.com/office/drawing/2014/main" id="{00000000-0008-0000-2600-00000A000000}"/>
            </a:ext>
          </a:extLst>
        </xdr:cNvPr>
        <xdr:cNvSpPr/>
      </xdr:nvSpPr>
      <xdr:spPr>
        <a:xfrm rot="10800000" flipV="1">
          <a:off x="10427831" y="5730444"/>
          <a:ext cx="512717" cy="1516109"/>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23</xdr:col>
      <xdr:colOff>547688</xdr:colOff>
      <xdr:row>23</xdr:row>
      <xdr:rowOff>309563</xdr:rowOff>
    </xdr:from>
    <xdr:to>
      <xdr:col>27</xdr:col>
      <xdr:colOff>321469</xdr:colOff>
      <xdr:row>29</xdr:row>
      <xdr:rowOff>47624</xdr:rowOff>
    </xdr:to>
    <xdr:sp macro="" textlink="">
      <xdr:nvSpPr>
        <xdr:cNvPr id="11" name="Rounded Rectangular Callout 14">
          <a:extLst>
            <a:ext uri="{FF2B5EF4-FFF2-40B4-BE49-F238E27FC236}">
              <a16:creationId xmlns:a16="http://schemas.microsoft.com/office/drawing/2014/main" id="{00000000-0008-0000-2600-00000B000000}"/>
            </a:ext>
          </a:extLst>
        </xdr:cNvPr>
        <xdr:cNvSpPr/>
      </xdr:nvSpPr>
      <xdr:spPr>
        <a:xfrm>
          <a:off x="14768513" y="4691063"/>
          <a:ext cx="2212181" cy="1481136"/>
        </a:xfrm>
        <a:prstGeom prst="wedgeRoundRectCallout">
          <a:avLst>
            <a:gd name="adj1" fmla="val -174417"/>
            <a:gd name="adj2" fmla="val 6745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1</a:t>
          </a:r>
        </a:p>
      </xdr:txBody>
    </xdr:sp>
    <xdr:clientData/>
  </xdr:twoCellAnchor>
  <xdr:twoCellAnchor>
    <xdr:from>
      <xdr:col>23</xdr:col>
      <xdr:colOff>402432</xdr:colOff>
      <xdr:row>41</xdr:row>
      <xdr:rowOff>57150</xdr:rowOff>
    </xdr:from>
    <xdr:to>
      <xdr:col>27</xdr:col>
      <xdr:colOff>176213</xdr:colOff>
      <xdr:row>46</xdr:row>
      <xdr:rowOff>152399</xdr:rowOff>
    </xdr:to>
    <xdr:sp macro="" textlink="">
      <xdr:nvSpPr>
        <xdr:cNvPr id="12" name="Rounded Rectangular Callout 14">
          <a:extLst>
            <a:ext uri="{FF2B5EF4-FFF2-40B4-BE49-F238E27FC236}">
              <a16:creationId xmlns:a16="http://schemas.microsoft.com/office/drawing/2014/main" id="{00000000-0008-0000-2600-00000C000000}"/>
            </a:ext>
          </a:extLst>
        </xdr:cNvPr>
        <xdr:cNvSpPr/>
      </xdr:nvSpPr>
      <xdr:spPr>
        <a:xfrm>
          <a:off x="14623257" y="8896350"/>
          <a:ext cx="2212181" cy="1476374"/>
        </a:xfrm>
        <a:prstGeom prst="wedgeRoundRectCallout">
          <a:avLst>
            <a:gd name="adj1" fmla="val -174417"/>
            <a:gd name="adj2" fmla="val 6745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2</a:t>
          </a:r>
        </a:p>
      </xdr:txBody>
    </xdr:sp>
    <xdr:clientData/>
  </xdr:twoCellAnchor>
  <xdr:twoCellAnchor>
    <xdr:from>
      <xdr:col>3</xdr:col>
      <xdr:colOff>595312</xdr:colOff>
      <xdr:row>16</xdr:row>
      <xdr:rowOff>95251</xdr:rowOff>
    </xdr:from>
    <xdr:to>
      <xdr:col>6</xdr:col>
      <xdr:colOff>547688</xdr:colOff>
      <xdr:row>20</xdr:row>
      <xdr:rowOff>71438</xdr:rowOff>
    </xdr:to>
    <xdr:sp macro="" textlink="">
      <xdr:nvSpPr>
        <xdr:cNvPr id="13" name="TextBox 12">
          <a:extLst>
            <a:ext uri="{FF2B5EF4-FFF2-40B4-BE49-F238E27FC236}">
              <a16:creationId xmlns:a16="http://schemas.microsoft.com/office/drawing/2014/main" id="{00000000-0008-0000-2600-00000D000000}"/>
            </a:ext>
          </a:extLst>
        </xdr:cNvPr>
        <xdr:cNvSpPr txBox="1"/>
      </xdr:nvSpPr>
      <xdr:spPr>
        <a:xfrm>
          <a:off x="2424112" y="3143251"/>
          <a:ext cx="1781176"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1</a:t>
          </a:r>
        </a:p>
      </xdr:txBody>
    </xdr:sp>
    <xdr:clientData/>
  </xdr:twoCellAnchor>
  <xdr:twoCellAnchor>
    <xdr:from>
      <xdr:col>3</xdr:col>
      <xdr:colOff>592930</xdr:colOff>
      <xdr:row>35</xdr:row>
      <xdr:rowOff>188119</xdr:rowOff>
    </xdr:from>
    <xdr:to>
      <xdr:col>6</xdr:col>
      <xdr:colOff>545305</xdr:colOff>
      <xdr:row>39</xdr:row>
      <xdr:rowOff>164306</xdr:rowOff>
    </xdr:to>
    <xdr:sp macro="" textlink="">
      <xdr:nvSpPr>
        <xdr:cNvPr id="14" name="TextBox 13">
          <a:extLst>
            <a:ext uri="{FF2B5EF4-FFF2-40B4-BE49-F238E27FC236}">
              <a16:creationId xmlns:a16="http://schemas.microsoft.com/office/drawing/2014/main" id="{00000000-0008-0000-2600-00000E000000}"/>
            </a:ext>
          </a:extLst>
        </xdr:cNvPr>
        <xdr:cNvSpPr txBox="1"/>
      </xdr:nvSpPr>
      <xdr:spPr>
        <a:xfrm>
          <a:off x="2421730" y="7741444"/>
          <a:ext cx="1781175"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2</a:t>
          </a:r>
        </a:p>
      </xdr:txBody>
    </xdr:sp>
    <xdr:clientData/>
  </xdr:twoCellAnchor>
  <xdr:twoCellAnchor>
    <xdr:from>
      <xdr:col>7</xdr:col>
      <xdr:colOff>47625</xdr:colOff>
      <xdr:row>1</xdr:row>
      <xdr:rowOff>142875</xdr:rowOff>
    </xdr:from>
    <xdr:to>
      <xdr:col>18</xdr:col>
      <xdr:colOff>190500</xdr:colOff>
      <xdr:row>7</xdr:row>
      <xdr:rowOff>63500</xdr:rowOff>
    </xdr:to>
    <xdr:sp macro="" textlink="">
      <xdr:nvSpPr>
        <xdr:cNvPr id="15" name="Rounded Rectangle 1">
          <a:extLst>
            <a:ext uri="{FF2B5EF4-FFF2-40B4-BE49-F238E27FC236}">
              <a16:creationId xmlns:a16="http://schemas.microsoft.com/office/drawing/2014/main" id="{00000000-0008-0000-2600-00000F000000}"/>
            </a:ext>
          </a:extLst>
        </xdr:cNvPr>
        <xdr:cNvSpPr/>
      </xdr:nvSpPr>
      <xdr:spPr>
        <a:xfrm>
          <a:off x="4314825" y="333375"/>
          <a:ext cx="6924675" cy="10636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6</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10</xdr:col>
      <xdr:colOff>321469</xdr:colOff>
      <xdr:row>11</xdr:row>
      <xdr:rowOff>23813</xdr:rowOff>
    </xdr:from>
    <xdr:to>
      <xdr:col>23</xdr:col>
      <xdr:colOff>565309</xdr:colOff>
      <xdr:row>17</xdr:row>
      <xdr:rowOff>180023</xdr:rowOff>
    </xdr:to>
    <xdr:sp macro="" textlink="">
      <xdr:nvSpPr>
        <xdr:cNvPr id="17" name="TextBox 16">
          <a:extLst>
            <a:ext uri="{FF2B5EF4-FFF2-40B4-BE49-F238E27FC236}">
              <a16:creationId xmlns:a16="http://schemas.microsoft.com/office/drawing/2014/main" id="{00000000-0008-0000-2700-000011000000}"/>
            </a:ext>
          </a:extLst>
        </xdr:cNvPr>
        <xdr:cNvSpPr txBox="1"/>
      </xdr:nvSpPr>
      <xdr:spPr>
        <a:xfrm>
          <a:off x="5198269" y="2119313"/>
          <a:ext cx="8368665" cy="1299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Given the following vector of state probabilities and the accompanying matrix of transition</a:t>
          </a:r>
          <a:r>
            <a:rPr lang="en-US" sz="2000" baseline="0"/>
            <a:t> probabilities, find the next period's state probabilities (i.e. market share). Use the Markov Chains method.</a:t>
          </a:r>
          <a:endParaRPr lang="en-US" sz="2000"/>
        </a:p>
      </xdr:txBody>
    </xdr:sp>
    <xdr:clientData/>
  </xdr:twoCellAnchor>
  <xdr:twoCellAnchor>
    <xdr:from>
      <xdr:col>1</xdr:col>
      <xdr:colOff>99219</xdr:colOff>
      <xdr:row>1</xdr:row>
      <xdr:rowOff>128134</xdr:rowOff>
    </xdr:from>
    <xdr:to>
      <xdr:col>3</xdr:col>
      <xdr:colOff>333375</xdr:colOff>
      <xdr:row>8</xdr:row>
      <xdr:rowOff>31750</xdr:rowOff>
    </xdr:to>
    <xdr:sp macro="" textlink="">
      <xdr:nvSpPr>
        <xdr:cNvPr id="18" name="Left Arrow 3">
          <a:hlinkClick xmlns:r="http://schemas.openxmlformats.org/officeDocument/2006/relationships" r:id="rId1"/>
          <a:extLst>
            <a:ext uri="{FF2B5EF4-FFF2-40B4-BE49-F238E27FC236}">
              <a16:creationId xmlns:a16="http://schemas.microsoft.com/office/drawing/2014/main" id="{00000000-0008-0000-2700-000012000000}"/>
            </a:ext>
          </a:extLst>
        </xdr:cNvPr>
        <xdr:cNvSpPr/>
      </xdr:nvSpPr>
      <xdr:spPr>
        <a:xfrm>
          <a:off x="702469" y="318634"/>
          <a:ext cx="1440656" cy="1237116"/>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195942</xdr:colOff>
      <xdr:row>40</xdr:row>
      <xdr:rowOff>126817</xdr:rowOff>
    </xdr:from>
    <xdr:to>
      <xdr:col>14</xdr:col>
      <xdr:colOff>111577</xdr:colOff>
      <xdr:row>42</xdr:row>
      <xdr:rowOff>178525</xdr:rowOff>
    </xdr:to>
    <xdr:sp macro="" textlink="">
      <xdr:nvSpPr>
        <xdr:cNvPr id="19" name="Right Brace 18">
          <a:extLst>
            <a:ext uri="{FF2B5EF4-FFF2-40B4-BE49-F238E27FC236}">
              <a16:creationId xmlns:a16="http://schemas.microsoft.com/office/drawing/2014/main" id="{00000000-0008-0000-2700-000013000000}"/>
            </a:ext>
          </a:extLst>
        </xdr:cNvPr>
        <xdr:cNvSpPr/>
      </xdr:nvSpPr>
      <xdr:spPr>
        <a:xfrm rot="10800000" flipV="1">
          <a:off x="6901542" y="8632642"/>
          <a:ext cx="525235" cy="71845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xdr:col>
      <xdr:colOff>261937</xdr:colOff>
      <xdr:row>34</xdr:row>
      <xdr:rowOff>121920</xdr:rowOff>
    </xdr:from>
    <xdr:to>
      <xdr:col>27</xdr:col>
      <xdr:colOff>274320</xdr:colOff>
      <xdr:row>34</xdr:row>
      <xdr:rowOff>142874</xdr:rowOff>
    </xdr:to>
    <xdr:cxnSp macro="">
      <xdr:nvCxnSpPr>
        <xdr:cNvPr id="20" name="Straight Connector 19">
          <a:extLst>
            <a:ext uri="{FF2B5EF4-FFF2-40B4-BE49-F238E27FC236}">
              <a16:creationId xmlns:a16="http://schemas.microsoft.com/office/drawing/2014/main" id="{00000000-0008-0000-2700-000014000000}"/>
            </a:ext>
          </a:extLst>
        </xdr:cNvPr>
        <xdr:cNvCxnSpPr/>
      </xdr:nvCxnSpPr>
      <xdr:spPr>
        <a:xfrm flipV="1">
          <a:off x="871537" y="7484745"/>
          <a:ext cx="14842808" cy="2095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612319</xdr:colOff>
      <xdr:row>44</xdr:row>
      <xdr:rowOff>108313</xdr:rowOff>
    </xdr:from>
    <xdr:to>
      <xdr:col>17</xdr:col>
      <xdr:colOff>515436</xdr:colOff>
      <xdr:row>50</xdr:row>
      <xdr:rowOff>52797</xdr:rowOff>
    </xdr:to>
    <xdr:sp macro="" textlink="">
      <xdr:nvSpPr>
        <xdr:cNvPr id="21" name="Right Brace 20">
          <a:extLst>
            <a:ext uri="{FF2B5EF4-FFF2-40B4-BE49-F238E27FC236}">
              <a16:creationId xmlns:a16="http://schemas.microsoft.com/office/drawing/2014/main" id="{00000000-0008-0000-2700-000015000000}"/>
            </a:ext>
          </a:extLst>
        </xdr:cNvPr>
        <xdr:cNvSpPr/>
      </xdr:nvSpPr>
      <xdr:spPr>
        <a:xfrm rot="10800000" flipV="1">
          <a:off x="9222919" y="9804763"/>
          <a:ext cx="512717" cy="1516109"/>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7</xdr:col>
      <xdr:colOff>321469</xdr:colOff>
      <xdr:row>22</xdr:row>
      <xdr:rowOff>95250</xdr:rowOff>
    </xdr:from>
    <xdr:to>
      <xdr:col>11</xdr:col>
      <xdr:colOff>445635</xdr:colOff>
      <xdr:row>25</xdr:row>
      <xdr:rowOff>261936</xdr:rowOff>
    </xdr:to>
    <xdr:sp macro="" textlink="">
      <xdr:nvSpPr>
        <xdr:cNvPr id="22" name="Rounded Rectangular Callout 14">
          <a:extLst>
            <a:ext uri="{FF2B5EF4-FFF2-40B4-BE49-F238E27FC236}">
              <a16:creationId xmlns:a16="http://schemas.microsoft.com/office/drawing/2014/main" id="{00000000-0008-0000-2700-000016000000}"/>
            </a:ext>
          </a:extLst>
        </xdr:cNvPr>
        <xdr:cNvSpPr/>
      </xdr:nvSpPr>
      <xdr:spPr>
        <a:xfrm>
          <a:off x="3369469" y="4286250"/>
          <a:ext cx="2562566" cy="1052511"/>
        </a:xfrm>
        <a:prstGeom prst="wedgeRoundRectCallout">
          <a:avLst>
            <a:gd name="adj1" fmla="val 101826"/>
            <a:gd name="adj2" fmla="val 964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Original Market Shares at the beginning of the period 1</a:t>
          </a:r>
        </a:p>
      </xdr:txBody>
    </xdr:sp>
    <xdr:clientData/>
  </xdr:twoCellAnchor>
  <xdr:twoCellAnchor>
    <xdr:from>
      <xdr:col>7</xdr:col>
      <xdr:colOff>523875</xdr:colOff>
      <xdr:row>36</xdr:row>
      <xdr:rowOff>176213</xdr:rowOff>
    </xdr:from>
    <xdr:to>
      <xdr:col>11</xdr:col>
      <xdr:colOff>264659</xdr:colOff>
      <xdr:row>41</xdr:row>
      <xdr:rowOff>234996</xdr:rowOff>
    </xdr:to>
    <xdr:sp macro="" textlink="">
      <xdr:nvSpPr>
        <xdr:cNvPr id="23" name="Rounded Rectangular Callout 14">
          <a:extLst>
            <a:ext uri="{FF2B5EF4-FFF2-40B4-BE49-F238E27FC236}">
              <a16:creationId xmlns:a16="http://schemas.microsoft.com/office/drawing/2014/main" id="{00000000-0008-0000-2700-000017000000}"/>
            </a:ext>
          </a:extLst>
        </xdr:cNvPr>
        <xdr:cNvSpPr/>
      </xdr:nvSpPr>
      <xdr:spPr>
        <a:xfrm>
          <a:off x="3571875" y="7920038"/>
          <a:ext cx="2179184" cy="1154158"/>
        </a:xfrm>
        <a:prstGeom prst="wedgeRoundRectCallout">
          <a:avLst>
            <a:gd name="adj1" fmla="val 105712"/>
            <a:gd name="adj2" fmla="val 4218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 Market Shares</a:t>
          </a:r>
        </a:p>
        <a:p>
          <a:pPr algn="ctr"/>
          <a:r>
            <a:rPr lang="en-US" sz="1800" baseline="0">
              <a:solidFill>
                <a:schemeClr val="tx1"/>
              </a:solidFill>
            </a:rPr>
            <a:t>From the Period 1</a:t>
          </a:r>
        </a:p>
      </xdr:txBody>
    </xdr:sp>
    <xdr:clientData/>
  </xdr:twoCellAnchor>
  <xdr:twoCellAnchor>
    <xdr:from>
      <xdr:col>14</xdr:col>
      <xdr:colOff>607219</xdr:colOff>
      <xdr:row>30</xdr:row>
      <xdr:rowOff>238124</xdr:rowOff>
    </xdr:from>
    <xdr:to>
      <xdr:col>16</xdr:col>
      <xdr:colOff>440531</xdr:colOff>
      <xdr:row>40</xdr:row>
      <xdr:rowOff>202405</xdr:rowOff>
    </xdr:to>
    <xdr:cxnSp macro="">
      <xdr:nvCxnSpPr>
        <xdr:cNvPr id="24" name="Straight Arrow Connector 23">
          <a:extLst>
            <a:ext uri="{FF2B5EF4-FFF2-40B4-BE49-F238E27FC236}">
              <a16:creationId xmlns:a16="http://schemas.microsoft.com/office/drawing/2014/main" id="{00000000-0008-0000-2700-000018000000}"/>
            </a:ext>
          </a:extLst>
        </xdr:cNvPr>
        <xdr:cNvCxnSpPr/>
      </xdr:nvCxnSpPr>
      <xdr:spPr>
        <a:xfrm flipH="1">
          <a:off x="7922419" y="6553199"/>
          <a:ext cx="1128712" cy="21550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598031</xdr:colOff>
      <xdr:row>27</xdr:row>
      <xdr:rowOff>129744</xdr:rowOff>
    </xdr:from>
    <xdr:to>
      <xdr:col>17</xdr:col>
      <xdr:colOff>501148</xdr:colOff>
      <xdr:row>33</xdr:row>
      <xdr:rowOff>74228</xdr:rowOff>
    </xdr:to>
    <xdr:sp macro="" textlink="">
      <xdr:nvSpPr>
        <xdr:cNvPr id="25" name="Right Brace 24">
          <a:extLst>
            <a:ext uri="{FF2B5EF4-FFF2-40B4-BE49-F238E27FC236}">
              <a16:creationId xmlns:a16="http://schemas.microsoft.com/office/drawing/2014/main" id="{00000000-0008-0000-2700-000019000000}"/>
            </a:ext>
          </a:extLst>
        </xdr:cNvPr>
        <xdr:cNvSpPr/>
      </xdr:nvSpPr>
      <xdr:spPr>
        <a:xfrm rot="10800000" flipV="1">
          <a:off x="9208631" y="5730444"/>
          <a:ext cx="512717" cy="1516109"/>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23</xdr:col>
      <xdr:colOff>547688</xdr:colOff>
      <xdr:row>23</xdr:row>
      <xdr:rowOff>309563</xdr:rowOff>
    </xdr:from>
    <xdr:to>
      <xdr:col>27</xdr:col>
      <xdr:colOff>321469</xdr:colOff>
      <xdr:row>29</xdr:row>
      <xdr:rowOff>47624</xdr:rowOff>
    </xdr:to>
    <xdr:sp macro="" textlink="">
      <xdr:nvSpPr>
        <xdr:cNvPr id="26" name="Rounded Rectangular Callout 14">
          <a:extLst>
            <a:ext uri="{FF2B5EF4-FFF2-40B4-BE49-F238E27FC236}">
              <a16:creationId xmlns:a16="http://schemas.microsoft.com/office/drawing/2014/main" id="{00000000-0008-0000-2700-00001A000000}"/>
            </a:ext>
          </a:extLst>
        </xdr:cNvPr>
        <xdr:cNvSpPr/>
      </xdr:nvSpPr>
      <xdr:spPr>
        <a:xfrm>
          <a:off x="13549313" y="4691063"/>
          <a:ext cx="2212181" cy="1481136"/>
        </a:xfrm>
        <a:prstGeom prst="wedgeRoundRectCallout">
          <a:avLst>
            <a:gd name="adj1" fmla="val -174417"/>
            <a:gd name="adj2" fmla="val 6745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1</a:t>
          </a:r>
        </a:p>
      </xdr:txBody>
    </xdr:sp>
    <xdr:clientData/>
  </xdr:twoCellAnchor>
  <xdr:twoCellAnchor>
    <xdr:from>
      <xdr:col>23</xdr:col>
      <xdr:colOff>402432</xdr:colOff>
      <xdr:row>41</xdr:row>
      <xdr:rowOff>57150</xdr:rowOff>
    </xdr:from>
    <xdr:to>
      <xdr:col>27</xdr:col>
      <xdr:colOff>176213</xdr:colOff>
      <xdr:row>46</xdr:row>
      <xdr:rowOff>152399</xdr:rowOff>
    </xdr:to>
    <xdr:sp macro="" textlink="">
      <xdr:nvSpPr>
        <xdr:cNvPr id="27" name="Rounded Rectangular Callout 14">
          <a:extLst>
            <a:ext uri="{FF2B5EF4-FFF2-40B4-BE49-F238E27FC236}">
              <a16:creationId xmlns:a16="http://schemas.microsoft.com/office/drawing/2014/main" id="{00000000-0008-0000-2700-00001B000000}"/>
            </a:ext>
          </a:extLst>
        </xdr:cNvPr>
        <xdr:cNvSpPr/>
      </xdr:nvSpPr>
      <xdr:spPr>
        <a:xfrm>
          <a:off x="13404057" y="8896350"/>
          <a:ext cx="2212181" cy="1476374"/>
        </a:xfrm>
        <a:prstGeom prst="wedgeRoundRectCallout">
          <a:avLst>
            <a:gd name="adj1" fmla="val -174417"/>
            <a:gd name="adj2" fmla="val 6745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2</a:t>
          </a:r>
        </a:p>
      </xdr:txBody>
    </xdr:sp>
    <xdr:clientData/>
  </xdr:twoCellAnchor>
  <xdr:twoCellAnchor>
    <xdr:from>
      <xdr:col>3</xdr:col>
      <xdr:colOff>595312</xdr:colOff>
      <xdr:row>16</xdr:row>
      <xdr:rowOff>95251</xdr:rowOff>
    </xdr:from>
    <xdr:to>
      <xdr:col>6</xdr:col>
      <xdr:colOff>547688</xdr:colOff>
      <xdr:row>20</xdr:row>
      <xdr:rowOff>71438</xdr:rowOff>
    </xdr:to>
    <xdr:sp macro="" textlink="">
      <xdr:nvSpPr>
        <xdr:cNvPr id="28" name="TextBox 27">
          <a:extLst>
            <a:ext uri="{FF2B5EF4-FFF2-40B4-BE49-F238E27FC236}">
              <a16:creationId xmlns:a16="http://schemas.microsoft.com/office/drawing/2014/main" id="{00000000-0008-0000-2700-00001C000000}"/>
            </a:ext>
          </a:extLst>
        </xdr:cNvPr>
        <xdr:cNvSpPr txBox="1"/>
      </xdr:nvSpPr>
      <xdr:spPr>
        <a:xfrm>
          <a:off x="1204912" y="3143251"/>
          <a:ext cx="1781176"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1</a:t>
          </a:r>
        </a:p>
      </xdr:txBody>
    </xdr:sp>
    <xdr:clientData/>
  </xdr:twoCellAnchor>
  <xdr:twoCellAnchor>
    <xdr:from>
      <xdr:col>3</xdr:col>
      <xdr:colOff>592930</xdr:colOff>
      <xdr:row>35</xdr:row>
      <xdr:rowOff>188119</xdr:rowOff>
    </xdr:from>
    <xdr:to>
      <xdr:col>6</xdr:col>
      <xdr:colOff>545305</xdr:colOff>
      <xdr:row>39</xdr:row>
      <xdr:rowOff>164306</xdr:rowOff>
    </xdr:to>
    <xdr:sp macro="" textlink="">
      <xdr:nvSpPr>
        <xdr:cNvPr id="29" name="TextBox 28">
          <a:extLst>
            <a:ext uri="{FF2B5EF4-FFF2-40B4-BE49-F238E27FC236}">
              <a16:creationId xmlns:a16="http://schemas.microsoft.com/office/drawing/2014/main" id="{00000000-0008-0000-2700-00001D000000}"/>
            </a:ext>
          </a:extLst>
        </xdr:cNvPr>
        <xdr:cNvSpPr txBox="1"/>
      </xdr:nvSpPr>
      <xdr:spPr>
        <a:xfrm>
          <a:off x="1202530" y="7741444"/>
          <a:ext cx="1781175"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2</a:t>
          </a:r>
        </a:p>
      </xdr:txBody>
    </xdr:sp>
    <xdr:clientData/>
  </xdr:twoCellAnchor>
  <xdr:twoCellAnchor>
    <xdr:from>
      <xdr:col>7</xdr:col>
      <xdr:colOff>47625</xdr:colOff>
      <xdr:row>1</xdr:row>
      <xdr:rowOff>142875</xdr:rowOff>
    </xdr:from>
    <xdr:to>
      <xdr:col>18</xdr:col>
      <xdr:colOff>190500</xdr:colOff>
      <xdr:row>7</xdr:row>
      <xdr:rowOff>63500</xdr:rowOff>
    </xdr:to>
    <xdr:sp macro="" textlink="">
      <xdr:nvSpPr>
        <xdr:cNvPr id="30" name="Rounded Rectangle 1">
          <a:extLst>
            <a:ext uri="{FF2B5EF4-FFF2-40B4-BE49-F238E27FC236}">
              <a16:creationId xmlns:a16="http://schemas.microsoft.com/office/drawing/2014/main" id="{00000000-0008-0000-2700-00001E000000}"/>
            </a:ext>
          </a:extLst>
        </xdr:cNvPr>
        <xdr:cNvSpPr/>
      </xdr:nvSpPr>
      <xdr:spPr>
        <a:xfrm>
          <a:off x="4270375" y="333375"/>
          <a:ext cx="6858000" cy="10636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6</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twoCellAnchor>
    <xdr:from>
      <xdr:col>24</xdr:col>
      <xdr:colOff>0</xdr:colOff>
      <xdr:row>3</xdr:row>
      <xdr:rowOff>0</xdr:rowOff>
    </xdr:from>
    <xdr:to>
      <xdr:col>27</xdr:col>
      <xdr:colOff>222251</xdr:colOff>
      <xdr:row>7</xdr:row>
      <xdr:rowOff>152400</xdr:rowOff>
    </xdr:to>
    <xdr:sp macro="" textlink="">
      <xdr:nvSpPr>
        <xdr:cNvPr id="32" name="Rectangle: Rounded Corners 31">
          <a:hlinkClick xmlns:r="http://schemas.openxmlformats.org/officeDocument/2006/relationships" r:id="rId2"/>
          <a:extLst>
            <a:ext uri="{FF2B5EF4-FFF2-40B4-BE49-F238E27FC236}">
              <a16:creationId xmlns:a16="http://schemas.microsoft.com/office/drawing/2014/main" id="{00000000-0008-0000-2700-000020000000}"/>
            </a:ext>
          </a:extLst>
        </xdr:cNvPr>
        <xdr:cNvSpPr/>
      </xdr:nvSpPr>
      <xdr:spPr>
        <a:xfrm>
          <a:off x="14684375" y="57150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xdr:col>
      <xdr:colOff>503918</xdr:colOff>
      <xdr:row>8</xdr:row>
      <xdr:rowOff>47624</xdr:rowOff>
    </xdr:from>
    <xdr:to>
      <xdr:col>13</xdr:col>
      <xdr:colOff>471261</xdr:colOff>
      <xdr:row>30</xdr:row>
      <xdr:rowOff>190499</xdr:rowOff>
    </xdr:to>
    <xdr:sp macro="" textlink="">
      <xdr:nvSpPr>
        <xdr:cNvPr id="2" name="TextBox 1">
          <a:extLst>
            <a:ext uri="{FF2B5EF4-FFF2-40B4-BE49-F238E27FC236}">
              <a16:creationId xmlns:a16="http://schemas.microsoft.com/office/drawing/2014/main" id="{00000000-0008-0000-2800-000002000000}"/>
            </a:ext>
          </a:extLst>
        </xdr:cNvPr>
        <xdr:cNvSpPr txBox="1"/>
      </xdr:nvSpPr>
      <xdr:spPr>
        <a:xfrm>
          <a:off x="1116239" y="1571624"/>
          <a:ext cx="8131629" cy="531358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Lets assume that Best Burger is willing to assign a cost of $10 per hour for customer waiting time. </a:t>
          </a:r>
        </a:p>
        <a:p>
          <a:endParaRPr lang="en-US" sz="2000" baseline="0">
            <a:solidFill>
              <a:schemeClr val="dk1"/>
            </a:solidFill>
            <a:latin typeface="Lucida Bright" panose="02040602050505020304" pitchFamily="18" charset="0"/>
            <a:ea typeface="+mn-ea"/>
            <a:cs typeface="+mn-cs"/>
          </a:endParaRPr>
        </a:p>
        <a:p>
          <a:r>
            <a:rPr lang="en-US" sz="2000" baseline="0">
              <a:solidFill>
                <a:srgbClr val="C00000"/>
              </a:solidFill>
              <a:latin typeface="Lucida Bright" panose="02040602050505020304" pitchFamily="18" charset="0"/>
              <a:ea typeface="+mn-ea"/>
              <a:cs typeface="+mn-cs"/>
            </a:rPr>
            <a:t>The  average arrival rate is 45 customers per hour </a:t>
          </a:r>
          <a:r>
            <a:rPr lang="en-US" sz="2000" baseline="0">
              <a:solidFill>
                <a:schemeClr val="dk1"/>
              </a:solidFill>
              <a:latin typeface="Lucida Bright" panose="02040602050505020304" pitchFamily="18" charset="0"/>
              <a:ea typeface="+mn-ea"/>
              <a:cs typeface="+mn-cs"/>
            </a:rPr>
            <a:t>and each server can  process </a:t>
          </a:r>
          <a:r>
            <a:rPr lang="en-US" sz="2000" baseline="0">
              <a:solidFill>
                <a:srgbClr val="C00000"/>
              </a:solidFill>
              <a:latin typeface="Lucida Bright" panose="02040602050505020304" pitchFamily="18" charset="0"/>
              <a:ea typeface="+mn-ea"/>
              <a:cs typeface="+mn-cs"/>
            </a:rPr>
            <a:t>60 customers per hour</a:t>
          </a:r>
          <a:r>
            <a:rPr lang="en-US" sz="2000" baseline="0">
              <a:solidFill>
                <a:schemeClr val="dk1"/>
              </a:solidFill>
              <a:latin typeface="Lucida Bright" panose="02040602050505020304" pitchFamily="18" charset="0"/>
              <a:ea typeface="+mn-ea"/>
              <a:cs typeface="+mn-cs"/>
            </a:rPr>
            <a: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cost of wages and benefits is $7 per hour, per server.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Calculate the total hourly cost for the single-channel and two-channel systems.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Which one, single-channel or two-channel, solution is more cost effective?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utilization rate </a:t>
          </a:r>
          <a:r>
            <a:rPr lang="el-GR" sz="2000" baseline="0">
              <a:solidFill>
                <a:schemeClr val="dk1"/>
              </a:solidFill>
              <a:latin typeface="Calibri"/>
              <a:ea typeface="+mn-ea"/>
              <a:cs typeface="+mn-cs"/>
            </a:rPr>
            <a:t>ρ</a:t>
          </a:r>
          <a:r>
            <a:rPr lang="en-US" sz="2000" baseline="0">
              <a:solidFill>
                <a:schemeClr val="dk1"/>
              </a:solidFill>
              <a:latin typeface="Lucida Bright" panose="02040602050505020304" pitchFamily="18" charset="0"/>
              <a:ea typeface="+mn-ea"/>
              <a:cs typeface="+mn-cs"/>
            </a:rPr>
            <a:t>?</a:t>
          </a:r>
        </a:p>
      </xdr:txBody>
    </xdr:sp>
    <xdr:clientData/>
  </xdr:twoCellAnchor>
  <xdr:twoCellAnchor>
    <xdr:from>
      <xdr:col>0</xdr:col>
      <xdr:colOff>503465</xdr:colOff>
      <xdr:row>1</xdr:row>
      <xdr:rowOff>136071</xdr:rowOff>
    </xdr:from>
    <xdr:to>
      <xdr:col>2</xdr:col>
      <xdr:colOff>571500</xdr:colOff>
      <xdr:row>7</xdr:row>
      <xdr:rowOff>54429</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2800-000003000000}"/>
            </a:ext>
          </a:extLst>
        </xdr:cNvPr>
        <xdr:cNvSpPr/>
      </xdr:nvSpPr>
      <xdr:spPr>
        <a:xfrm>
          <a:off x="503465" y="326571"/>
          <a:ext cx="1292678" cy="106135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00000000-0008-0000-2800-000004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274863</xdr:colOff>
      <xdr:row>33</xdr:row>
      <xdr:rowOff>65315</xdr:rowOff>
    </xdr:from>
    <xdr:to>
      <xdr:col>7</xdr:col>
      <xdr:colOff>253771</xdr:colOff>
      <xdr:row>36</xdr:row>
      <xdr:rowOff>59874</xdr:rowOff>
    </xdr:to>
    <xdr:sp macro="" textlink="">
      <xdr:nvSpPr>
        <xdr:cNvPr id="5" name="Rounded Rectangle 6">
          <a:hlinkClick xmlns:r="http://schemas.openxmlformats.org/officeDocument/2006/relationships" r:id="rId2"/>
          <a:extLst>
            <a:ext uri="{FF2B5EF4-FFF2-40B4-BE49-F238E27FC236}">
              <a16:creationId xmlns:a16="http://schemas.microsoft.com/office/drawing/2014/main" id="{00000000-0008-0000-2800-000005000000}"/>
            </a:ext>
          </a:extLst>
        </xdr:cNvPr>
        <xdr:cNvSpPr/>
      </xdr:nvSpPr>
      <xdr:spPr>
        <a:xfrm>
          <a:off x="1499506" y="7331529"/>
          <a:ext cx="3040515" cy="566059"/>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SC</a:t>
          </a:r>
          <a:r>
            <a:rPr lang="en-US" sz="2800" baseline="0">
              <a:solidFill>
                <a:srgbClr val="FFFF00"/>
              </a:solidFill>
            </a:rPr>
            <a:t> Calculator </a:t>
          </a:r>
          <a:endParaRPr lang="en-US" sz="2800">
            <a:solidFill>
              <a:srgbClr val="FFFF00"/>
            </a:solidFill>
          </a:endParaRPr>
        </a:p>
      </xdr:txBody>
    </xdr:sp>
    <xdr:clientData/>
  </xdr:twoCellAnchor>
  <xdr:twoCellAnchor>
    <xdr:from>
      <xdr:col>15</xdr:col>
      <xdr:colOff>31750</xdr:colOff>
      <xdr:row>7</xdr:row>
      <xdr:rowOff>89805</xdr:rowOff>
    </xdr:from>
    <xdr:to>
      <xdr:col>22</xdr:col>
      <xdr:colOff>0</xdr:colOff>
      <xdr:row>19</xdr:row>
      <xdr:rowOff>13607</xdr:rowOff>
    </xdr:to>
    <xdr:sp macro="" textlink="">
      <xdr:nvSpPr>
        <xdr:cNvPr id="6" name="TextBox 5">
          <a:extLst>
            <a:ext uri="{FF2B5EF4-FFF2-40B4-BE49-F238E27FC236}">
              <a16:creationId xmlns:a16="http://schemas.microsoft.com/office/drawing/2014/main" id="{00000000-0008-0000-2800-000006000000}"/>
            </a:ext>
          </a:extLst>
        </xdr:cNvPr>
        <xdr:cNvSpPr txBox="1"/>
      </xdr:nvSpPr>
      <xdr:spPr>
        <a:xfrm>
          <a:off x="10033000" y="1423305"/>
          <a:ext cx="4254500" cy="22098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TC = Total Cost</a:t>
          </a:r>
        </a:p>
        <a:p>
          <a:r>
            <a:rPr lang="en-US" sz="2000">
              <a:latin typeface="Lucida Bright" panose="02040602050505020304" pitchFamily="18" charset="0"/>
            </a:rPr>
            <a:t>W</a:t>
          </a:r>
          <a:r>
            <a:rPr lang="en-US" sz="1600">
              <a:latin typeface="Lucida Bright" panose="02040602050505020304" pitchFamily="18" charset="0"/>
            </a:rPr>
            <a:t>C</a:t>
          </a:r>
          <a:r>
            <a:rPr lang="en-US" sz="2000">
              <a:latin typeface="Lucida Bright" panose="02040602050505020304" pitchFamily="18" charset="0"/>
            </a:rPr>
            <a:t> = Waiting Cost</a:t>
          </a:r>
        </a:p>
        <a:p>
          <a:r>
            <a:rPr lang="en-US" sz="2000">
              <a:latin typeface="Lucida Bright" panose="02040602050505020304" pitchFamily="18" charset="0"/>
            </a:rPr>
            <a:t>S</a:t>
          </a:r>
          <a:r>
            <a:rPr lang="en-US" sz="1600">
              <a:latin typeface="Lucida Bright" panose="02040602050505020304" pitchFamily="18" charset="0"/>
            </a:rPr>
            <a:t>C</a:t>
          </a:r>
          <a:r>
            <a:rPr lang="en-US" sz="2000">
              <a:latin typeface="Lucida Bright" panose="02040602050505020304" pitchFamily="18" charset="0"/>
            </a:rPr>
            <a:t> =</a:t>
          </a:r>
          <a:r>
            <a:rPr lang="en-US" sz="2000" baseline="0">
              <a:latin typeface="Lucida Bright" panose="02040602050505020304" pitchFamily="18" charset="0"/>
            </a:rPr>
            <a:t> Serving Cost</a:t>
          </a:r>
        </a:p>
        <a:p>
          <a:r>
            <a:rPr lang="en-US" sz="2000" baseline="0">
              <a:latin typeface="Lucida Bright" panose="02040602050505020304" pitchFamily="18" charset="0"/>
            </a:rPr>
            <a:t>k = number of channels</a:t>
          </a:r>
        </a:p>
        <a:p>
          <a:endParaRPr lang="en-US" sz="2000" baseline="0">
            <a:latin typeface="Lucida Bright" panose="02040602050505020304" pitchFamily="18" charset="0"/>
          </a:endParaRPr>
        </a:p>
        <a:p>
          <a:r>
            <a:rPr lang="en-US" sz="2000" b="1" baseline="0">
              <a:latin typeface="Lucida Bright" panose="02040602050505020304" pitchFamily="18" charset="0"/>
            </a:rPr>
            <a:t>TC = (W</a:t>
          </a:r>
          <a:r>
            <a:rPr lang="en-US" sz="1600" b="1" baseline="0">
              <a:latin typeface="Lucida Bright" panose="02040602050505020304" pitchFamily="18" charset="0"/>
            </a:rPr>
            <a:t>C</a:t>
          </a:r>
          <a:r>
            <a:rPr lang="en-US" sz="2000" b="1" baseline="0">
              <a:latin typeface="Lucida Bright" panose="02040602050505020304" pitchFamily="18" charset="0"/>
            </a:rPr>
            <a:t>*L) + (S</a:t>
          </a:r>
          <a:r>
            <a:rPr lang="en-US" sz="1600" b="1" baseline="0">
              <a:latin typeface="Lucida Bright" panose="02040602050505020304" pitchFamily="18" charset="0"/>
            </a:rPr>
            <a:t>C</a:t>
          </a:r>
          <a:r>
            <a:rPr lang="en-US" sz="2000" b="1" baseline="0">
              <a:latin typeface="Lucida Bright" panose="02040602050505020304" pitchFamily="18" charset="0"/>
            </a:rPr>
            <a:t>*k)</a:t>
          </a:r>
          <a:endParaRPr lang="en-US" sz="2000" b="1">
            <a:latin typeface="Lucida Bright" panose="02040602050505020304" pitchFamily="18" charset="0"/>
          </a:endParaRPr>
        </a:p>
      </xdr:txBody>
    </xdr:sp>
    <xdr:clientData/>
  </xdr:twoCellAnchor>
  <xdr:twoCellAnchor>
    <xdr:from>
      <xdr:col>15</xdr:col>
      <xdr:colOff>0</xdr:colOff>
      <xdr:row>20</xdr:row>
      <xdr:rowOff>239486</xdr:rowOff>
    </xdr:from>
    <xdr:to>
      <xdr:col>22</xdr:col>
      <xdr:colOff>0</xdr:colOff>
      <xdr:row>24</xdr:row>
      <xdr:rowOff>163285</xdr:rowOff>
    </xdr:to>
    <xdr:sp macro="" textlink="">
      <xdr:nvSpPr>
        <xdr:cNvPr id="7" name="TextBox 6">
          <a:extLst>
            <a:ext uri="{FF2B5EF4-FFF2-40B4-BE49-F238E27FC236}">
              <a16:creationId xmlns:a16="http://schemas.microsoft.com/office/drawing/2014/main" id="{00000000-0008-0000-2800-000007000000}"/>
            </a:ext>
          </a:extLst>
        </xdr:cNvPr>
        <xdr:cNvSpPr txBox="1"/>
      </xdr:nvSpPr>
      <xdr:spPr>
        <a:xfrm>
          <a:off x="10001250" y="4158343"/>
          <a:ext cx="4041321" cy="11212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TC</a:t>
          </a:r>
          <a:r>
            <a:rPr lang="en-US" sz="2000" baseline="0">
              <a:latin typeface="Lucida Bright" panose="02040602050505020304" pitchFamily="18" charset="0"/>
            </a:rPr>
            <a:t> = $10*L+$7*1</a:t>
          </a:r>
        </a:p>
        <a:p>
          <a:r>
            <a:rPr lang="en-US" sz="2000" baseline="0">
              <a:latin typeface="Lucida Bright" panose="02040602050505020304" pitchFamily="18" charset="0"/>
            </a:rPr>
            <a:t>for single channel </a:t>
          </a:r>
        </a:p>
        <a:p>
          <a:r>
            <a:rPr lang="en-US" sz="2000" baseline="0">
              <a:latin typeface="Lucida Bright" panose="02040602050505020304" pitchFamily="18" charset="0"/>
            </a:rPr>
            <a:t>L = </a:t>
          </a:r>
          <a:r>
            <a:rPr lang="en-US" sz="2000" baseline="0">
              <a:solidFill>
                <a:srgbClr val="C00000"/>
              </a:solidFill>
              <a:latin typeface="Lucida Bright" panose="02040602050505020304" pitchFamily="18" charset="0"/>
            </a:rPr>
            <a:t>3</a:t>
          </a:r>
          <a:r>
            <a:rPr lang="en-US" sz="2000" baseline="0">
              <a:latin typeface="Lucida Bright" panose="02040602050505020304" pitchFamily="18" charset="0"/>
            </a:rPr>
            <a:t> (from the SC Calculator)</a:t>
          </a:r>
        </a:p>
      </xdr:txBody>
    </xdr:sp>
    <xdr:clientData/>
  </xdr:twoCellAnchor>
  <xdr:twoCellAnchor>
    <xdr:from>
      <xdr:col>15</xdr:col>
      <xdr:colOff>0</xdr:colOff>
      <xdr:row>25</xdr:row>
      <xdr:rowOff>108857</xdr:rowOff>
    </xdr:from>
    <xdr:to>
      <xdr:col>22</xdr:col>
      <xdr:colOff>0</xdr:colOff>
      <xdr:row>31</xdr:row>
      <xdr:rowOff>13607</xdr:rowOff>
    </xdr:to>
    <xdr:sp macro="" textlink="">
      <xdr:nvSpPr>
        <xdr:cNvPr id="8" name="TextBox 7">
          <a:extLst>
            <a:ext uri="{FF2B5EF4-FFF2-40B4-BE49-F238E27FC236}">
              <a16:creationId xmlns:a16="http://schemas.microsoft.com/office/drawing/2014/main" id="{00000000-0008-0000-2800-000008000000}"/>
            </a:ext>
          </a:extLst>
        </xdr:cNvPr>
        <xdr:cNvSpPr txBox="1"/>
      </xdr:nvSpPr>
      <xdr:spPr>
        <a:xfrm>
          <a:off x="10001250" y="5524500"/>
          <a:ext cx="4041321" cy="13743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TC</a:t>
          </a:r>
          <a:r>
            <a:rPr lang="en-US" sz="2000" baseline="0">
              <a:latin typeface="Lucida Bright" panose="02040602050505020304" pitchFamily="18" charset="0"/>
            </a:rPr>
            <a:t> = $10*L+$7*2</a:t>
          </a:r>
        </a:p>
        <a:p>
          <a:r>
            <a:rPr lang="en-US" sz="2000" baseline="0">
              <a:latin typeface="Lucida Bright" panose="02040602050505020304" pitchFamily="18" charset="0"/>
            </a:rPr>
            <a:t>for two channel </a:t>
          </a:r>
        </a:p>
        <a:p>
          <a:r>
            <a:rPr lang="en-US" sz="2000" baseline="0">
              <a:latin typeface="Lucida Bright" panose="02040602050505020304" pitchFamily="18" charset="0"/>
            </a:rPr>
            <a:t>L = </a:t>
          </a:r>
          <a:r>
            <a:rPr lang="en-US" sz="2000" baseline="0">
              <a:solidFill>
                <a:srgbClr val="C00000"/>
              </a:solidFill>
              <a:latin typeface="Lucida Bright" panose="02040602050505020304" pitchFamily="18" charset="0"/>
            </a:rPr>
            <a:t>0.8727</a:t>
          </a:r>
          <a:r>
            <a:rPr lang="en-US" sz="2000" baseline="0">
              <a:latin typeface="Lucida Bright" panose="02040602050505020304" pitchFamily="18" charset="0"/>
            </a:rPr>
            <a:t> (from the TC Calculator)</a:t>
          </a:r>
        </a:p>
      </xdr:txBody>
    </xdr:sp>
    <xdr:clientData/>
  </xdr:twoCellAnchor>
  <xdr:twoCellAnchor>
    <xdr:from>
      <xdr:col>3</xdr:col>
      <xdr:colOff>585107</xdr:colOff>
      <xdr:row>2</xdr:row>
      <xdr:rowOff>122464</xdr:rowOff>
    </xdr:from>
    <xdr:to>
      <xdr:col>13</xdr:col>
      <xdr:colOff>435427</xdr:colOff>
      <xdr:row>6</xdr:row>
      <xdr:rowOff>163286</xdr:rowOff>
    </xdr:to>
    <xdr:sp macro="" textlink="">
      <xdr:nvSpPr>
        <xdr:cNvPr id="10" name="Rounded Rectangle 1">
          <a:extLst>
            <a:ext uri="{FF2B5EF4-FFF2-40B4-BE49-F238E27FC236}">
              <a16:creationId xmlns:a16="http://schemas.microsoft.com/office/drawing/2014/main" id="{00000000-0008-0000-2800-00000A000000}"/>
            </a:ext>
          </a:extLst>
        </xdr:cNvPr>
        <xdr:cNvSpPr/>
      </xdr:nvSpPr>
      <xdr:spPr>
        <a:xfrm>
          <a:off x="2422071" y="503464"/>
          <a:ext cx="6789963"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Check</a:t>
          </a:r>
          <a:r>
            <a:rPr lang="en-US" sz="3200" b="0">
              <a:solidFill>
                <a:schemeClr val="accent2">
                  <a:lumMod val="60000"/>
                  <a:lumOff val="4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9</xdr:col>
      <xdr:colOff>13608</xdr:colOff>
      <xdr:row>33</xdr:row>
      <xdr:rowOff>95251</xdr:rowOff>
    </xdr:from>
    <xdr:to>
      <xdr:col>12</xdr:col>
      <xdr:colOff>400730</xdr:colOff>
      <xdr:row>36</xdr:row>
      <xdr:rowOff>89810</xdr:rowOff>
    </xdr:to>
    <xdr:sp macro="" textlink="">
      <xdr:nvSpPr>
        <xdr:cNvPr id="11" name="Rounded Rectangle 6">
          <a:hlinkClick xmlns:r="http://schemas.openxmlformats.org/officeDocument/2006/relationships" r:id="rId3"/>
          <a:extLst>
            <a:ext uri="{FF2B5EF4-FFF2-40B4-BE49-F238E27FC236}">
              <a16:creationId xmlns:a16="http://schemas.microsoft.com/office/drawing/2014/main" id="{00000000-0008-0000-2800-00000B000000}"/>
            </a:ext>
          </a:extLst>
        </xdr:cNvPr>
        <xdr:cNvSpPr/>
      </xdr:nvSpPr>
      <xdr:spPr>
        <a:xfrm>
          <a:off x="5524501" y="7361465"/>
          <a:ext cx="3040515" cy="566059"/>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TC</a:t>
          </a:r>
          <a:r>
            <a:rPr lang="en-US" sz="2800" baseline="0">
              <a:solidFill>
                <a:srgbClr val="FFFF00"/>
              </a:solidFill>
            </a:rPr>
            <a:t> Calculator </a:t>
          </a:r>
          <a:endParaRPr lang="en-US" sz="2800">
            <a:solidFill>
              <a:srgbClr val="FFFF00"/>
            </a:solidFill>
          </a:endParaRPr>
        </a:p>
      </xdr:txBody>
    </xdr:sp>
    <xdr:clientData/>
  </xdr:twoCellAnchor>
  <xdr:twoCellAnchor>
    <xdr:from>
      <xdr:col>25</xdr:col>
      <xdr:colOff>446767</xdr:colOff>
      <xdr:row>21</xdr:row>
      <xdr:rowOff>231322</xdr:rowOff>
    </xdr:from>
    <xdr:to>
      <xdr:col>28</xdr:col>
      <xdr:colOff>396875</xdr:colOff>
      <xdr:row>25</xdr:row>
      <xdr:rowOff>4536</xdr:rowOff>
    </xdr:to>
    <xdr:sp macro="" textlink="">
      <xdr:nvSpPr>
        <xdr:cNvPr id="13" name="Speech Bubble: Oval 12">
          <a:extLst>
            <a:ext uri="{FF2B5EF4-FFF2-40B4-BE49-F238E27FC236}">
              <a16:creationId xmlns:a16="http://schemas.microsoft.com/office/drawing/2014/main" id="{00000000-0008-0000-2800-00000D000000}"/>
            </a:ext>
          </a:extLst>
        </xdr:cNvPr>
        <xdr:cNvSpPr/>
      </xdr:nvSpPr>
      <xdr:spPr>
        <a:xfrm>
          <a:off x="16925017" y="4454072"/>
          <a:ext cx="1759858" cy="979714"/>
        </a:xfrm>
        <a:prstGeom prst="wedgeEllipseCallout">
          <a:avLst>
            <a:gd name="adj1" fmla="val -71870"/>
            <a:gd name="adj2" fmla="val 10652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solidFill>
                <a:schemeClr val="tx2">
                  <a:lumMod val="50000"/>
                </a:schemeClr>
              </a:solidFill>
              <a:latin typeface="Lucida Bright" panose="02040602050505020304" pitchFamily="18" charset="0"/>
            </a:rPr>
            <a:t>More Cost Effective</a:t>
          </a:r>
        </a:p>
      </xdr:txBody>
    </xdr:sp>
    <xdr:clientData/>
  </xdr:twoCellAnchor>
  <xdr:twoCellAnchor>
    <xdr:from>
      <xdr:col>15</xdr:col>
      <xdr:colOff>11339</xdr:colOff>
      <xdr:row>31</xdr:row>
      <xdr:rowOff>179614</xdr:rowOff>
    </xdr:from>
    <xdr:to>
      <xdr:col>22</xdr:col>
      <xdr:colOff>0</xdr:colOff>
      <xdr:row>37</xdr:row>
      <xdr:rowOff>77561</xdr:rowOff>
    </xdr:to>
    <xdr:sp macro="" textlink="">
      <xdr:nvSpPr>
        <xdr:cNvPr id="15" name="TextBox 14">
          <a:extLst>
            <a:ext uri="{FF2B5EF4-FFF2-40B4-BE49-F238E27FC236}">
              <a16:creationId xmlns:a16="http://schemas.microsoft.com/office/drawing/2014/main" id="{00000000-0008-0000-2800-00000F000000}"/>
            </a:ext>
          </a:extLst>
        </xdr:cNvPr>
        <xdr:cNvSpPr txBox="1"/>
      </xdr:nvSpPr>
      <xdr:spPr>
        <a:xfrm>
          <a:off x="10012589" y="7064828"/>
          <a:ext cx="4029982" cy="10409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2400" baseline="0">
              <a:latin typeface="Calibri"/>
            </a:rPr>
            <a:t>ρ</a:t>
          </a:r>
          <a:r>
            <a:rPr lang="en-US" sz="2400" baseline="0">
              <a:latin typeface="Calibri"/>
            </a:rPr>
            <a:t> = </a:t>
          </a:r>
          <a:r>
            <a:rPr lang="el-GR" sz="2400" baseline="0">
              <a:latin typeface="Calibri"/>
            </a:rPr>
            <a:t>λ</a:t>
          </a:r>
          <a:r>
            <a:rPr lang="en-US" sz="2400" baseline="0">
              <a:latin typeface="Calibri"/>
            </a:rPr>
            <a:t>/µ = 0.75</a:t>
          </a:r>
          <a:endParaRPr lang="en-US" sz="2400" baseline="0">
            <a:latin typeface="Lucida Bright" panose="02040602050505020304" pitchFamily="18" charset="0"/>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358987</xdr:colOff>
      <xdr:row>1</xdr:row>
      <xdr:rowOff>50800</xdr:rowOff>
    </xdr:from>
    <xdr:to>
      <xdr:col>2</xdr:col>
      <xdr:colOff>37254</xdr:colOff>
      <xdr:row>5</xdr:row>
      <xdr:rowOff>43180</xdr:rowOff>
    </xdr:to>
    <xdr:sp macro="" textlink="">
      <xdr:nvSpPr>
        <xdr:cNvPr id="10" name="Left Arrow 1">
          <a:hlinkClick xmlns:r="http://schemas.openxmlformats.org/officeDocument/2006/relationships" r:id="rId1"/>
          <a:extLst>
            <a:ext uri="{FF2B5EF4-FFF2-40B4-BE49-F238E27FC236}">
              <a16:creationId xmlns:a16="http://schemas.microsoft.com/office/drawing/2014/main" id="{00000000-0008-0000-2900-00000A000000}"/>
            </a:ext>
          </a:extLst>
        </xdr:cNvPr>
        <xdr:cNvSpPr/>
      </xdr:nvSpPr>
      <xdr:spPr>
        <a:xfrm>
          <a:off x="358987" y="241300"/>
          <a:ext cx="859367" cy="754380"/>
        </a:xfrm>
        <a:prstGeom prst="leftArrow">
          <a:avLst/>
        </a:prstGeom>
        <a:solidFill>
          <a:schemeClr val="accent3">
            <a:lumMod val="50000"/>
          </a:schemeClr>
        </a:solidFill>
        <a:effectLst>
          <a:outerShdw blurRad="50800" dist="50800" dir="5400000" algn="ctr" rotWithShape="0">
            <a:schemeClr val="bg1"/>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rgbClr val="FFC000"/>
              </a:solidFill>
            </a:rPr>
            <a:t>Back</a:t>
          </a:r>
        </a:p>
      </xdr:txBody>
    </xdr:sp>
    <xdr:clientData/>
  </xdr:twoCellAnchor>
  <xdr:twoCellAnchor>
    <xdr:from>
      <xdr:col>14</xdr:col>
      <xdr:colOff>7620</xdr:colOff>
      <xdr:row>8</xdr:row>
      <xdr:rowOff>0</xdr:rowOff>
    </xdr:from>
    <xdr:to>
      <xdr:col>15</xdr:col>
      <xdr:colOff>563880</xdr:colOff>
      <xdr:row>9</xdr:row>
      <xdr:rowOff>83820</xdr:rowOff>
    </xdr:to>
    <xdr:sp macro="" textlink="">
      <xdr:nvSpPr>
        <xdr:cNvPr id="11" name="Rounded Rectangle 2">
          <a:hlinkClick xmlns:r="http://schemas.openxmlformats.org/officeDocument/2006/relationships" r:id="rId2"/>
          <a:extLst>
            <a:ext uri="{FF2B5EF4-FFF2-40B4-BE49-F238E27FC236}">
              <a16:creationId xmlns:a16="http://schemas.microsoft.com/office/drawing/2014/main" id="{00000000-0008-0000-2900-00000B000000}"/>
            </a:ext>
          </a:extLst>
        </xdr:cNvPr>
        <xdr:cNvSpPr/>
      </xdr:nvSpPr>
      <xdr:spPr>
        <a:xfrm>
          <a:off x="10561320" y="1562100"/>
          <a:ext cx="1146810" cy="274320"/>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accent2">
                  <a:lumMod val="50000"/>
                </a:schemeClr>
              </a:solidFill>
            </a:rPr>
            <a:t>Po</a:t>
          </a:r>
          <a:r>
            <a:rPr lang="en-US" sz="1600" b="1" baseline="0">
              <a:solidFill>
                <a:schemeClr val="accent2">
                  <a:lumMod val="50000"/>
                </a:schemeClr>
              </a:solidFill>
            </a:rPr>
            <a:t> Table</a:t>
          </a:r>
          <a:endParaRPr lang="en-US" sz="1600" b="1">
            <a:solidFill>
              <a:schemeClr val="accent2">
                <a:lumMod val="50000"/>
              </a:schemeClr>
            </a:solidFill>
          </a:endParaRPr>
        </a:p>
      </xdr:txBody>
    </xdr:sp>
    <xdr:clientData/>
  </xdr:twoCellAnchor>
  <xdr:twoCellAnchor>
    <xdr:from>
      <xdr:col>7</xdr:col>
      <xdr:colOff>1501140</xdr:colOff>
      <xdr:row>10</xdr:row>
      <xdr:rowOff>83820</xdr:rowOff>
    </xdr:from>
    <xdr:to>
      <xdr:col>8</xdr:col>
      <xdr:colOff>746760</xdr:colOff>
      <xdr:row>10</xdr:row>
      <xdr:rowOff>83820</xdr:rowOff>
    </xdr:to>
    <xdr:cxnSp macro="">
      <xdr:nvCxnSpPr>
        <xdr:cNvPr id="12" name="Straight Arrow Connector 11">
          <a:extLst>
            <a:ext uri="{FF2B5EF4-FFF2-40B4-BE49-F238E27FC236}">
              <a16:creationId xmlns:a16="http://schemas.microsoft.com/office/drawing/2014/main" id="{00000000-0008-0000-2900-00000C000000}"/>
            </a:ext>
          </a:extLst>
        </xdr:cNvPr>
        <xdr:cNvCxnSpPr/>
      </xdr:nvCxnSpPr>
      <xdr:spPr>
        <a:xfrm flipV="1">
          <a:off x="5634990" y="2026920"/>
          <a:ext cx="2388870"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245534</xdr:colOff>
      <xdr:row>27</xdr:row>
      <xdr:rowOff>84668</xdr:rowOff>
    </xdr:from>
    <xdr:to>
      <xdr:col>13</xdr:col>
      <xdr:colOff>142875</xdr:colOff>
      <xdr:row>30</xdr:row>
      <xdr:rowOff>152401</xdr:rowOff>
    </xdr:to>
    <xdr:sp macro="" textlink="">
      <xdr:nvSpPr>
        <xdr:cNvPr id="16" name="TextBox 15">
          <a:extLst>
            <a:ext uri="{FF2B5EF4-FFF2-40B4-BE49-F238E27FC236}">
              <a16:creationId xmlns:a16="http://schemas.microsoft.com/office/drawing/2014/main" id="{00000000-0008-0000-2900-000010000000}"/>
            </a:ext>
          </a:extLst>
        </xdr:cNvPr>
        <xdr:cNvSpPr txBox="1"/>
      </xdr:nvSpPr>
      <xdr:spPr>
        <a:xfrm>
          <a:off x="9446684" y="5447243"/>
          <a:ext cx="983191" cy="6678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00"/>
            <a:t>Select</a:t>
          </a:r>
          <a:r>
            <a:rPr lang="en-US" sz="1000" baseline="0"/>
            <a:t> from the Po Table and enter here</a:t>
          </a:r>
          <a:endParaRPr lang="en-US" sz="1000"/>
        </a:p>
      </xdr:txBody>
    </xdr:sp>
    <xdr:clientData/>
  </xdr:twoCellAnchor>
  <xdr:twoCellAnchor>
    <xdr:from>
      <xdr:col>10</xdr:col>
      <xdr:colOff>19050</xdr:colOff>
      <xdr:row>19</xdr:row>
      <xdr:rowOff>152400</xdr:rowOff>
    </xdr:from>
    <xdr:to>
      <xdr:col>15</xdr:col>
      <xdr:colOff>123825</xdr:colOff>
      <xdr:row>23</xdr:row>
      <xdr:rowOff>104775</xdr:rowOff>
    </xdr:to>
    <xdr:cxnSp macro="">
      <xdr:nvCxnSpPr>
        <xdr:cNvPr id="19" name="Straight Arrow Connector 18">
          <a:extLst>
            <a:ext uri="{FF2B5EF4-FFF2-40B4-BE49-F238E27FC236}">
              <a16:creationId xmlns:a16="http://schemas.microsoft.com/office/drawing/2014/main" id="{00000000-0008-0000-2900-000013000000}"/>
            </a:ext>
          </a:extLst>
        </xdr:cNvPr>
        <xdr:cNvCxnSpPr/>
      </xdr:nvCxnSpPr>
      <xdr:spPr>
        <a:xfrm flipH="1" flipV="1">
          <a:off x="8629650" y="3886200"/>
          <a:ext cx="2647950" cy="78105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171450</xdr:colOff>
      <xdr:row>14</xdr:row>
      <xdr:rowOff>9524</xdr:rowOff>
    </xdr:from>
    <xdr:to>
      <xdr:col>14</xdr:col>
      <xdr:colOff>19050</xdr:colOff>
      <xdr:row>23</xdr:row>
      <xdr:rowOff>104774</xdr:rowOff>
    </xdr:to>
    <xdr:cxnSp macro="">
      <xdr:nvCxnSpPr>
        <xdr:cNvPr id="9" name="Connector: Elbow 8">
          <a:extLst>
            <a:ext uri="{FF2B5EF4-FFF2-40B4-BE49-F238E27FC236}">
              <a16:creationId xmlns:a16="http://schemas.microsoft.com/office/drawing/2014/main" id="{00000000-0008-0000-2900-000009000000}"/>
            </a:ext>
          </a:extLst>
        </xdr:cNvPr>
        <xdr:cNvCxnSpPr/>
      </xdr:nvCxnSpPr>
      <xdr:spPr>
        <a:xfrm rot="16200000" flipH="1">
          <a:off x="9382125" y="3467099"/>
          <a:ext cx="1952625" cy="447675"/>
        </a:xfrm>
        <a:prstGeom prst="bentConnector3">
          <a:avLst>
            <a:gd name="adj1" fmla="val 100244"/>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358987</xdr:colOff>
      <xdr:row>1</xdr:row>
      <xdr:rowOff>50800</xdr:rowOff>
    </xdr:from>
    <xdr:to>
      <xdr:col>2</xdr:col>
      <xdr:colOff>37254</xdr:colOff>
      <xdr:row>5</xdr:row>
      <xdr:rowOff>43180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A00-000002000000}"/>
            </a:ext>
          </a:extLst>
        </xdr:cNvPr>
        <xdr:cNvSpPr/>
      </xdr:nvSpPr>
      <xdr:spPr>
        <a:xfrm>
          <a:off x="358987" y="241300"/>
          <a:ext cx="859367" cy="754380"/>
        </a:xfrm>
        <a:prstGeom prst="leftArrow">
          <a:avLst/>
        </a:prstGeom>
        <a:solidFill>
          <a:schemeClr val="accent3">
            <a:lumMod val="50000"/>
          </a:schemeClr>
        </a:solidFill>
        <a:effectLst>
          <a:outerShdw blurRad="50800" dist="50800" dir="5400000" algn="ctr" rotWithShape="0">
            <a:schemeClr val="accent2">
              <a:lumMod val="5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rgbClr val="FFC000"/>
              </a:solidFill>
            </a:rPr>
            <a:t>Back</a:t>
          </a:r>
        </a:p>
      </xdr:txBody>
    </xdr:sp>
    <xdr:clientData/>
  </xdr:twoCellAnchor>
  <xdr:twoCellAnchor>
    <xdr:from>
      <xdr:col>13</xdr:col>
      <xdr:colOff>7620</xdr:colOff>
      <xdr:row>8</xdr:row>
      <xdr:rowOff>0</xdr:rowOff>
    </xdr:from>
    <xdr:to>
      <xdr:col>14</xdr:col>
      <xdr:colOff>563880</xdr:colOff>
      <xdr:row>9</xdr:row>
      <xdr:rowOff>83820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2A00-000003000000}"/>
            </a:ext>
          </a:extLst>
        </xdr:cNvPr>
        <xdr:cNvSpPr/>
      </xdr:nvSpPr>
      <xdr:spPr>
        <a:xfrm>
          <a:off x="10561320" y="1562100"/>
          <a:ext cx="1146810" cy="274320"/>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accent2">
                  <a:lumMod val="50000"/>
                </a:schemeClr>
              </a:solidFill>
            </a:rPr>
            <a:t>Po</a:t>
          </a:r>
          <a:r>
            <a:rPr lang="en-US" sz="1600" b="1" baseline="0">
              <a:solidFill>
                <a:schemeClr val="accent2">
                  <a:lumMod val="50000"/>
                </a:schemeClr>
              </a:solidFill>
            </a:rPr>
            <a:t> Table</a:t>
          </a:r>
          <a:endParaRPr lang="en-US" sz="1600" b="1">
            <a:solidFill>
              <a:schemeClr val="accent2">
                <a:lumMod val="50000"/>
              </a:schemeClr>
            </a:solidFill>
          </a:endParaRPr>
        </a:p>
      </xdr:txBody>
    </xdr:sp>
    <xdr:clientData/>
  </xdr:twoCellAnchor>
  <xdr:twoCellAnchor>
    <xdr:from>
      <xdr:col>7</xdr:col>
      <xdr:colOff>1501140</xdr:colOff>
      <xdr:row>10</xdr:row>
      <xdr:rowOff>83820</xdr:rowOff>
    </xdr:from>
    <xdr:to>
      <xdr:col>8</xdr:col>
      <xdr:colOff>746760</xdr:colOff>
      <xdr:row>10</xdr:row>
      <xdr:rowOff>83820</xdr:rowOff>
    </xdr:to>
    <xdr:cxnSp macro="">
      <xdr:nvCxnSpPr>
        <xdr:cNvPr id="4" name="Straight Arrow Connector 3">
          <a:extLst>
            <a:ext uri="{FF2B5EF4-FFF2-40B4-BE49-F238E27FC236}">
              <a16:creationId xmlns:a16="http://schemas.microsoft.com/office/drawing/2014/main" id="{00000000-0008-0000-2A00-000004000000}"/>
            </a:ext>
          </a:extLst>
        </xdr:cNvPr>
        <xdr:cNvCxnSpPr/>
      </xdr:nvCxnSpPr>
      <xdr:spPr>
        <a:xfrm flipV="1">
          <a:off x="5634990" y="2026920"/>
          <a:ext cx="2388870"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381000</xdr:colOff>
      <xdr:row>19</xdr:row>
      <xdr:rowOff>59267</xdr:rowOff>
    </xdr:from>
    <xdr:to>
      <xdr:col>18</xdr:col>
      <xdr:colOff>186266</xdr:colOff>
      <xdr:row>23</xdr:row>
      <xdr:rowOff>33867</xdr:rowOff>
    </xdr:to>
    <xdr:sp macro="" textlink="">
      <xdr:nvSpPr>
        <xdr:cNvPr id="5" name="TextBox 4">
          <a:extLst>
            <a:ext uri="{FF2B5EF4-FFF2-40B4-BE49-F238E27FC236}">
              <a16:creationId xmlns:a16="http://schemas.microsoft.com/office/drawing/2014/main" id="{00000000-0008-0000-2A00-000005000000}"/>
            </a:ext>
          </a:extLst>
        </xdr:cNvPr>
        <xdr:cNvSpPr txBox="1"/>
      </xdr:nvSpPr>
      <xdr:spPr>
        <a:xfrm>
          <a:off x="12115800" y="3793067"/>
          <a:ext cx="1576916" cy="803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t>Extrapolate</a:t>
          </a:r>
          <a:r>
            <a:rPr lang="en-US" sz="1400" baseline="0"/>
            <a:t> values when needed</a:t>
          </a:r>
          <a:endParaRPr lang="en-US" sz="1400"/>
        </a:p>
      </xdr:txBody>
    </xdr:sp>
    <xdr:clientData/>
  </xdr:twoCellAnchor>
  <xdr:twoCellAnchor>
    <xdr:from>
      <xdr:col>12</xdr:col>
      <xdr:colOff>169333</xdr:colOff>
      <xdr:row>9</xdr:row>
      <xdr:rowOff>84666</xdr:rowOff>
    </xdr:from>
    <xdr:to>
      <xdr:col>12</xdr:col>
      <xdr:colOff>550333</xdr:colOff>
      <xdr:row>33</xdr:row>
      <xdr:rowOff>42333</xdr:rowOff>
    </xdr:to>
    <xdr:sp macro="" textlink="">
      <xdr:nvSpPr>
        <xdr:cNvPr id="6" name="Left Brace 5">
          <a:extLst>
            <a:ext uri="{FF2B5EF4-FFF2-40B4-BE49-F238E27FC236}">
              <a16:creationId xmlns:a16="http://schemas.microsoft.com/office/drawing/2014/main" id="{00000000-0008-0000-2A00-000006000000}"/>
            </a:ext>
          </a:extLst>
        </xdr:cNvPr>
        <xdr:cNvSpPr/>
      </xdr:nvSpPr>
      <xdr:spPr>
        <a:xfrm>
          <a:off x="10132483" y="1837266"/>
          <a:ext cx="381000" cy="4758267"/>
        </a:xfrm>
        <a:prstGeom prst="leftBrace">
          <a:avLst>
            <a:gd name="adj1" fmla="val 8333"/>
            <a:gd name="adj2" fmla="val 50184"/>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59267</xdr:colOff>
      <xdr:row>9</xdr:row>
      <xdr:rowOff>67732</xdr:rowOff>
    </xdr:from>
    <xdr:to>
      <xdr:col>15</xdr:col>
      <xdr:colOff>338667</xdr:colOff>
      <xdr:row>33</xdr:row>
      <xdr:rowOff>59266</xdr:rowOff>
    </xdr:to>
    <xdr:sp macro="" textlink="">
      <xdr:nvSpPr>
        <xdr:cNvPr id="7" name="Left Brace 6">
          <a:extLst>
            <a:ext uri="{FF2B5EF4-FFF2-40B4-BE49-F238E27FC236}">
              <a16:creationId xmlns:a16="http://schemas.microsoft.com/office/drawing/2014/main" id="{00000000-0008-0000-2A00-000007000000}"/>
            </a:ext>
          </a:extLst>
        </xdr:cNvPr>
        <xdr:cNvSpPr/>
      </xdr:nvSpPr>
      <xdr:spPr>
        <a:xfrm flipH="1">
          <a:off x="11794067" y="1820332"/>
          <a:ext cx="279400" cy="4792134"/>
        </a:xfrm>
        <a:prstGeom prst="leftBrace">
          <a:avLst>
            <a:gd name="adj1" fmla="val 8333"/>
            <a:gd name="adj2" fmla="val 50184"/>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169333</xdr:colOff>
      <xdr:row>20</xdr:row>
      <xdr:rowOff>8467</xdr:rowOff>
    </xdr:from>
    <xdr:to>
      <xdr:col>12</xdr:col>
      <xdr:colOff>152398</xdr:colOff>
      <xdr:row>22</xdr:row>
      <xdr:rowOff>186268</xdr:rowOff>
    </xdr:to>
    <xdr:sp macro="" textlink="">
      <xdr:nvSpPr>
        <xdr:cNvPr id="8" name="TextBox 7">
          <a:extLst>
            <a:ext uri="{FF2B5EF4-FFF2-40B4-BE49-F238E27FC236}">
              <a16:creationId xmlns:a16="http://schemas.microsoft.com/office/drawing/2014/main" id="{00000000-0008-0000-2A00-000008000000}"/>
            </a:ext>
          </a:extLst>
        </xdr:cNvPr>
        <xdr:cNvSpPr txBox="1"/>
      </xdr:nvSpPr>
      <xdr:spPr>
        <a:xfrm>
          <a:off x="8779933" y="3970867"/>
          <a:ext cx="1335615" cy="577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00"/>
            <a:t>Select</a:t>
          </a:r>
          <a:r>
            <a:rPr lang="en-US" sz="1000" baseline="0"/>
            <a:t> from the Po Table and enter here</a:t>
          </a:r>
          <a:endParaRPr lang="en-US" sz="1000"/>
        </a:p>
      </xdr:txBody>
    </xdr:sp>
    <xdr:clientData/>
  </xdr:twoCellAnchor>
  <xdr:twoCellAnchor>
    <xdr:from>
      <xdr:col>9</xdr:col>
      <xdr:colOff>601134</xdr:colOff>
      <xdr:row>19</xdr:row>
      <xdr:rowOff>84667</xdr:rowOff>
    </xdr:from>
    <xdr:to>
      <xdr:col>11</xdr:col>
      <xdr:colOff>198968</xdr:colOff>
      <xdr:row>20</xdr:row>
      <xdr:rowOff>16934</xdr:rowOff>
    </xdr:to>
    <xdr:cxnSp macro="">
      <xdr:nvCxnSpPr>
        <xdr:cNvPr id="9" name="Elbow Connector 9">
          <a:extLst>
            <a:ext uri="{FF2B5EF4-FFF2-40B4-BE49-F238E27FC236}">
              <a16:creationId xmlns:a16="http://schemas.microsoft.com/office/drawing/2014/main" id="{00000000-0008-0000-2A00-000009000000}"/>
            </a:ext>
          </a:extLst>
        </xdr:cNvPr>
        <xdr:cNvCxnSpPr/>
      </xdr:nvCxnSpPr>
      <xdr:spPr>
        <a:xfrm rot="16200000" flipV="1">
          <a:off x="8925455" y="3504671"/>
          <a:ext cx="160867" cy="788459"/>
        </a:xfrm>
        <a:prstGeom prst="bentConnector2">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45.xml><?xml version="1.0" encoding="utf-8"?>
<xdr:wsDr xmlns:xdr="http://schemas.openxmlformats.org/drawingml/2006/spreadsheetDrawing" xmlns:a="http://schemas.openxmlformats.org/drawingml/2006/main">
  <xdr:twoCellAnchor>
    <xdr:from>
      <xdr:col>1</xdr:col>
      <xdr:colOff>264160</xdr:colOff>
      <xdr:row>3</xdr:row>
      <xdr:rowOff>134620</xdr:rowOff>
    </xdr:from>
    <xdr:to>
      <xdr:col>3</xdr:col>
      <xdr:colOff>174171</xdr:colOff>
      <xdr:row>8</xdr:row>
      <xdr:rowOff>110067</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B00-000002000000}"/>
            </a:ext>
          </a:extLst>
        </xdr:cNvPr>
        <xdr:cNvSpPr/>
      </xdr:nvSpPr>
      <xdr:spPr>
        <a:xfrm>
          <a:off x="854710" y="706120"/>
          <a:ext cx="1091111" cy="927947"/>
        </a:xfrm>
        <a:prstGeom prst="leftArrow">
          <a:avLst/>
        </a:prstGeom>
        <a:solidFill>
          <a:schemeClr val="accent3">
            <a:lumMod val="50000"/>
          </a:schemeClr>
        </a:solidFill>
        <a:effectLst>
          <a:outerShdw blurRad="50800" dist="50800" dir="5400000" algn="ctr" rotWithShape="0">
            <a:schemeClr val="accent2">
              <a:lumMod val="5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FFC000"/>
              </a:solidFill>
            </a:rPr>
            <a:t>Back</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1</xdr:col>
      <xdr:colOff>264160</xdr:colOff>
      <xdr:row>3</xdr:row>
      <xdr:rowOff>134620</xdr:rowOff>
    </xdr:from>
    <xdr:to>
      <xdr:col>3</xdr:col>
      <xdr:colOff>174171</xdr:colOff>
      <xdr:row>8</xdr:row>
      <xdr:rowOff>110067</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C00-000002000000}"/>
            </a:ext>
          </a:extLst>
        </xdr:cNvPr>
        <xdr:cNvSpPr/>
      </xdr:nvSpPr>
      <xdr:spPr>
        <a:xfrm>
          <a:off x="854710" y="706120"/>
          <a:ext cx="1091111" cy="927947"/>
        </a:xfrm>
        <a:prstGeom prst="leftArrow">
          <a:avLst/>
        </a:prstGeom>
        <a:solidFill>
          <a:schemeClr val="accent3">
            <a:lumMod val="50000"/>
          </a:schemeClr>
        </a:solidFill>
        <a:effectLst>
          <a:outerShdw blurRad="50800" dist="50800" dir="5400000" algn="ctr" rotWithShape="0">
            <a:schemeClr val="accent2">
              <a:lumMod val="5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FFC000"/>
              </a:solidFill>
            </a:rPr>
            <a:t>Back</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597899</xdr:colOff>
      <xdr:row>4</xdr:row>
      <xdr:rowOff>184602</xdr:rowOff>
    </xdr:from>
    <xdr:to>
      <xdr:col>25</xdr:col>
      <xdr:colOff>152491</xdr:colOff>
      <xdr:row>10</xdr:row>
      <xdr:rowOff>177800</xdr:rowOff>
    </xdr:to>
    <xdr:sp macro="" textlink="">
      <xdr:nvSpPr>
        <xdr:cNvPr id="2" name="Rounded Rectangle 1">
          <a:extLst>
            <a:ext uri="{FF2B5EF4-FFF2-40B4-BE49-F238E27FC236}">
              <a16:creationId xmlns:a16="http://schemas.microsoft.com/office/drawing/2014/main" id="{00000000-0008-0000-0400-000002000000}"/>
            </a:ext>
          </a:extLst>
        </xdr:cNvPr>
        <xdr:cNvSpPr/>
      </xdr:nvSpPr>
      <xdr:spPr>
        <a:xfrm>
          <a:off x="7233649" y="930727"/>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Final Exam</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1"/>
          <a:extLst>
            <a:ext uri="{FF2B5EF4-FFF2-40B4-BE49-F238E27FC236}">
              <a16:creationId xmlns:a16="http://schemas.microsoft.com/office/drawing/2014/main" id="{00000000-0008-0000-04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5</xdr:col>
      <xdr:colOff>299628</xdr:colOff>
      <xdr:row>24</xdr:row>
      <xdr:rowOff>181975</xdr:rowOff>
    </xdr:from>
    <xdr:to>
      <xdr:col>14</xdr:col>
      <xdr:colOff>285749</xdr:colOff>
      <xdr:row>29</xdr:row>
      <xdr:rowOff>102508</xdr:rowOff>
    </xdr:to>
    <xdr:sp macro="" textlink="">
      <xdr:nvSpPr>
        <xdr:cNvPr id="13" name="Rounded Rectangle 13">
          <a:hlinkClick xmlns:r="http://schemas.openxmlformats.org/officeDocument/2006/relationships" r:id="rId2"/>
          <a:extLst>
            <a:ext uri="{FF2B5EF4-FFF2-40B4-BE49-F238E27FC236}">
              <a16:creationId xmlns:a16="http://schemas.microsoft.com/office/drawing/2014/main" id="{00000000-0008-0000-0400-00000D000000}"/>
            </a:ext>
          </a:extLst>
        </xdr:cNvPr>
        <xdr:cNvSpPr/>
      </xdr:nvSpPr>
      <xdr:spPr>
        <a:xfrm>
          <a:off x="3315878" y="4738100"/>
          <a:ext cx="5415371"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a:t>
          </a: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3"/>
          <a:extLst>
            <a:ext uri="{FF2B5EF4-FFF2-40B4-BE49-F238E27FC236}">
              <a16:creationId xmlns:a16="http://schemas.microsoft.com/office/drawing/2014/main" id="{00000000-0008-0000-04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6</xdr:col>
      <xdr:colOff>476250</xdr:colOff>
      <xdr:row>16</xdr:row>
      <xdr:rowOff>15875</xdr:rowOff>
    </xdr:from>
    <xdr:to>
      <xdr:col>13</xdr:col>
      <xdr:colOff>444500</xdr:colOff>
      <xdr:row>21</xdr:row>
      <xdr:rowOff>63500</xdr:rowOff>
    </xdr:to>
    <xdr:sp macro="" textlink="">
      <xdr:nvSpPr>
        <xdr:cNvPr id="7" name="Rounded Rectangle 1">
          <a:extLst>
            <a:ext uri="{FF2B5EF4-FFF2-40B4-BE49-F238E27FC236}">
              <a16:creationId xmlns:a16="http://schemas.microsoft.com/office/drawing/2014/main" id="{00000000-0008-0000-0400-000007000000}"/>
            </a:ext>
          </a:extLst>
        </xdr:cNvPr>
        <xdr:cNvSpPr/>
      </xdr:nvSpPr>
      <xdr:spPr>
        <a:xfrm>
          <a:off x="4095750" y="3048000"/>
          <a:ext cx="4191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PERT</a:t>
          </a:r>
        </a:p>
      </xdr:txBody>
    </xdr:sp>
    <xdr:clientData/>
  </xdr:twoCellAnchor>
  <xdr:twoCellAnchor>
    <xdr:from>
      <xdr:col>21</xdr:col>
      <xdr:colOff>95250</xdr:colOff>
      <xdr:row>15</xdr:row>
      <xdr:rowOff>63500</xdr:rowOff>
    </xdr:from>
    <xdr:to>
      <xdr:col>28</xdr:col>
      <xdr:colOff>63500</xdr:colOff>
      <xdr:row>20</xdr:row>
      <xdr:rowOff>111125</xdr:rowOff>
    </xdr:to>
    <xdr:sp macro="" textlink="">
      <xdr:nvSpPr>
        <xdr:cNvPr id="8" name="Rounded Rectangle 1">
          <a:extLst>
            <a:ext uri="{FF2B5EF4-FFF2-40B4-BE49-F238E27FC236}">
              <a16:creationId xmlns:a16="http://schemas.microsoft.com/office/drawing/2014/main" id="{00000000-0008-0000-0400-000008000000}"/>
            </a:ext>
          </a:extLst>
        </xdr:cNvPr>
        <xdr:cNvSpPr/>
      </xdr:nvSpPr>
      <xdr:spPr>
        <a:xfrm>
          <a:off x="12763500" y="2905125"/>
          <a:ext cx="4191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Gantt</a:t>
          </a:r>
        </a:p>
      </xdr:txBody>
    </xdr:sp>
    <xdr:clientData/>
  </xdr:twoCellAnchor>
  <xdr:twoCellAnchor>
    <xdr:from>
      <xdr:col>20</xdr:col>
      <xdr:colOff>182153</xdr:colOff>
      <xdr:row>25</xdr:row>
      <xdr:rowOff>48625</xdr:rowOff>
    </xdr:from>
    <xdr:to>
      <xdr:col>29</xdr:col>
      <xdr:colOff>168274</xdr:colOff>
      <xdr:row>29</xdr:row>
      <xdr:rowOff>159658</xdr:rowOff>
    </xdr:to>
    <xdr:sp macro="" textlink="">
      <xdr:nvSpPr>
        <xdr:cNvPr id="9" name="Rounded Rectangle 13">
          <a:hlinkClick xmlns:r="http://schemas.openxmlformats.org/officeDocument/2006/relationships" r:id="rId4"/>
          <a:extLst>
            <a:ext uri="{FF2B5EF4-FFF2-40B4-BE49-F238E27FC236}">
              <a16:creationId xmlns:a16="http://schemas.microsoft.com/office/drawing/2014/main" id="{00000000-0008-0000-0400-000009000000}"/>
            </a:ext>
          </a:extLst>
        </xdr:cNvPr>
        <xdr:cNvSpPr/>
      </xdr:nvSpPr>
      <xdr:spPr>
        <a:xfrm>
          <a:off x="12247153" y="4795250"/>
          <a:ext cx="5415371"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a:t>
          </a: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213632</xdr:colOff>
      <xdr:row>2</xdr:row>
      <xdr:rowOff>52161</xdr:rowOff>
    </xdr:from>
    <xdr:to>
      <xdr:col>4</xdr:col>
      <xdr:colOff>379095</xdr:colOff>
      <xdr:row>8</xdr:row>
      <xdr:rowOff>154940</xdr:rowOff>
    </xdr:to>
    <xdr:sp macro="" textlink="">
      <xdr:nvSpPr>
        <xdr:cNvPr id="11" name="Left Arrow 20">
          <a:hlinkClick xmlns:r="http://schemas.openxmlformats.org/officeDocument/2006/relationships" r:id="rId1"/>
          <a:extLst>
            <a:ext uri="{FF2B5EF4-FFF2-40B4-BE49-F238E27FC236}">
              <a16:creationId xmlns:a16="http://schemas.microsoft.com/office/drawing/2014/main" id="{00000000-0008-0000-0500-00000B000000}"/>
            </a:ext>
          </a:extLst>
        </xdr:cNvPr>
        <xdr:cNvSpPr/>
      </xdr:nvSpPr>
      <xdr:spPr>
        <a:xfrm>
          <a:off x="1420132" y="417286"/>
          <a:ext cx="1371963" cy="12457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2"/>
          <a:extLst>
            <a:ext uri="{FF2B5EF4-FFF2-40B4-BE49-F238E27FC236}">
              <a16:creationId xmlns:a16="http://schemas.microsoft.com/office/drawing/2014/main" id="{00000000-0008-0000-05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603249</xdr:colOff>
      <xdr:row>14</xdr:row>
      <xdr:rowOff>121650</xdr:rowOff>
    </xdr:from>
    <xdr:to>
      <xdr:col>20</xdr:col>
      <xdr:colOff>269874</xdr:colOff>
      <xdr:row>19</xdr:row>
      <xdr:rowOff>42183</xdr:rowOff>
    </xdr:to>
    <xdr:sp macro="" textlink="">
      <xdr:nvSpPr>
        <xdr:cNvPr id="16" name="Rounded Rectangle 13">
          <a:hlinkClick xmlns:r="http://schemas.openxmlformats.org/officeDocument/2006/relationships" r:id="rId3"/>
          <a:extLst>
            <a:ext uri="{FF2B5EF4-FFF2-40B4-BE49-F238E27FC236}">
              <a16:creationId xmlns:a16="http://schemas.microsoft.com/office/drawing/2014/main" id="{00000000-0008-0000-0500-000010000000}"/>
            </a:ext>
          </a:extLst>
        </xdr:cNvPr>
        <xdr:cNvSpPr/>
      </xdr:nvSpPr>
      <xdr:spPr>
        <a:xfrm>
          <a:off x="8070849" y="2610850"/>
          <a:ext cx="4645025" cy="8095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16</xdr:col>
      <xdr:colOff>501650</xdr:colOff>
      <xdr:row>3</xdr:row>
      <xdr:rowOff>111125</xdr:rowOff>
    </xdr:from>
    <xdr:to>
      <xdr:col>26</xdr:col>
      <xdr:colOff>374650</xdr:colOff>
      <xdr:row>8</xdr:row>
      <xdr:rowOff>158750</xdr:rowOff>
    </xdr:to>
    <xdr:sp macro="" textlink="">
      <xdr:nvSpPr>
        <xdr:cNvPr id="17" name="Rounded Rectangle 1">
          <a:extLst>
            <a:ext uri="{FF2B5EF4-FFF2-40B4-BE49-F238E27FC236}">
              <a16:creationId xmlns:a16="http://schemas.microsoft.com/office/drawing/2014/main" id="{00000000-0008-0000-0500-000011000000}"/>
            </a:ext>
          </a:extLst>
        </xdr:cNvPr>
        <xdr:cNvSpPr/>
      </xdr:nvSpPr>
      <xdr:spPr>
        <a:xfrm>
          <a:off x="10458450" y="644525"/>
          <a:ext cx="6096000" cy="9366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Waiting Lines  </a:t>
          </a:r>
          <a:endParaRPr lang="en-US" sz="4000">
            <a:solidFill>
              <a:schemeClr val="accent5">
                <a:lumMod val="50000"/>
              </a:schemeClr>
            </a:solidFill>
            <a:latin typeface="Lucida Bright" panose="02040602050505020304" pitchFamily="18" charset="0"/>
          </a:endParaRPr>
        </a:p>
      </xdr:txBody>
    </xdr:sp>
    <xdr:clientData/>
  </xdr:twoCellAnchor>
  <xdr:twoCellAnchor>
    <xdr:from>
      <xdr:col>12</xdr:col>
      <xdr:colOff>577849</xdr:colOff>
      <xdr:row>22</xdr:row>
      <xdr:rowOff>83550</xdr:rowOff>
    </xdr:from>
    <xdr:to>
      <xdr:col>20</xdr:col>
      <xdr:colOff>225424</xdr:colOff>
      <xdr:row>27</xdr:row>
      <xdr:rowOff>4083</xdr:rowOff>
    </xdr:to>
    <xdr:sp macro="" textlink="">
      <xdr:nvSpPr>
        <xdr:cNvPr id="9" name="Rounded Rectangle 13">
          <a:hlinkClick xmlns:r="http://schemas.openxmlformats.org/officeDocument/2006/relationships" r:id="rId4"/>
          <a:extLst>
            <a:ext uri="{FF2B5EF4-FFF2-40B4-BE49-F238E27FC236}">
              <a16:creationId xmlns:a16="http://schemas.microsoft.com/office/drawing/2014/main" id="{00000000-0008-0000-0500-000009000000}"/>
            </a:ext>
          </a:extLst>
        </xdr:cNvPr>
        <xdr:cNvSpPr/>
      </xdr:nvSpPr>
      <xdr:spPr>
        <a:xfrm>
          <a:off x="8045449" y="3995150"/>
          <a:ext cx="4625975" cy="8095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23</xdr:col>
      <xdr:colOff>479424</xdr:colOff>
      <xdr:row>14</xdr:row>
      <xdr:rowOff>140700</xdr:rowOff>
    </xdr:from>
    <xdr:to>
      <xdr:col>31</xdr:col>
      <xdr:colOff>126999</xdr:colOff>
      <xdr:row>19</xdr:row>
      <xdr:rowOff>73933</xdr:rowOff>
    </xdr:to>
    <xdr:sp macro="" textlink="">
      <xdr:nvSpPr>
        <xdr:cNvPr id="12" name="Rounded Rectangle 13">
          <a:hlinkClick xmlns:r="http://schemas.openxmlformats.org/officeDocument/2006/relationships" r:id="rId5"/>
          <a:extLst>
            <a:ext uri="{FF2B5EF4-FFF2-40B4-BE49-F238E27FC236}">
              <a16:creationId xmlns:a16="http://schemas.microsoft.com/office/drawing/2014/main" id="{00000000-0008-0000-0500-00000C000000}"/>
            </a:ext>
          </a:extLst>
        </xdr:cNvPr>
        <xdr:cNvSpPr/>
      </xdr:nvSpPr>
      <xdr:spPr>
        <a:xfrm>
          <a:off x="14792324" y="2629900"/>
          <a:ext cx="4625975" cy="8222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23</xdr:col>
      <xdr:colOff>542925</xdr:colOff>
      <xdr:row>21</xdr:row>
      <xdr:rowOff>66675</xdr:rowOff>
    </xdr:from>
    <xdr:to>
      <xdr:col>31</xdr:col>
      <xdr:colOff>190500</xdr:colOff>
      <xdr:row>25</xdr:row>
      <xdr:rowOff>177708</xdr:rowOff>
    </xdr:to>
    <xdr:sp macro="" textlink="">
      <xdr:nvSpPr>
        <xdr:cNvPr id="13" name="Rounded Rectangle 13">
          <a:hlinkClick xmlns:r="http://schemas.openxmlformats.org/officeDocument/2006/relationships" r:id="rId6"/>
          <a:extLst>
            <a:ext uri="{FF2B5EF4-FFF2-40B4-BE49-F238E27FC236}">
              <a16:creationId xmlns:a16="http://schemas.microsoft.com/office/drawing/2014/main" id="{00000000-0008-0000-0500-00000D000000}"/>
            </a:ext>
          </a:extLst>
        </xdr:cNvPr>
        <xdr:cNvSpPr/>
      </xdr:nvSpPr>
      <xdr:spPr>
        <a:xfrm>
          <a:off x="14855825" y="3800475"/>
          <a:ext cx="4625975" cy="8222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7287624" y="492577"/>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15</xdr:col>
      <xdr:colOff>68940</xdr:colOff>
      <xdr:row>20</xdr:row>
      <xdr:rowOff>87538</xdr:rowOff>
    </xdr:from>
    <xdr:to>
      <xdr:col>22</xdr:col>
      <xdr:colOff>312962</xdr:colOff>
      <xdr:row>26</xdr:row>
      <xdr:rowOff>38100</xdr:rowOff>
    </xdr:to>
    <xdr:sp macro="" textlink="">
      <xdr:nvSpPr>
        <xdr:cNvPr id="10" name="Rounded Rectangle 15">
          <a:hlinkClick xmlns:r="http://schemas.openxmlformats.org/officeDocument/2006/relationships" r:id="rId1"/>
          <a:extLst>
            <a:ext uri="{FF2B5EF4-FFF2-40B4-BE49-F238E27FC236}">
              <a16:creationId xmlns:a16="http://schemas.microsoft.com/office/drawing/2014/main" id="{00000000-0008-0000-0600-00000A000000}"/>
            </a:ext>
          </a:extLst>
        </xdr:cNvPr>
        <xdr:cNvSpPr/>
      </xdr:nvSpPr>
      <xdr:spPr>
        <a:xfrm>
          <a:off x="9403440" y="3643538"/>
          <a:ext cx="4600122" cy="10173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2"/>
          <a:extLst>
            <a:ext uri="{FF2B5EF4-FFF2-40B4-BE49-F238E27FC236}">
              <a16:creationId xmlns:a16="http://schemas.microsoft.com/office/drawing/2014/main" id="{00000000-0008-0000-06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15</xdr:col>
      <xdr:colOff>138339</xdr:colOff>
      <xdr:row>29</xdr:row>
      <xdr:rowOff>40370</xdr:rowOff>
    </xdr:from>
    <xdr:to>
      <xdr:col>22</xdr:col>
      <xdr:colOff>363311</xdr:colOff>
      <xdr:row>35</xdr:row>
      <xdr:rowOff>31750</xdr:rowOff>
    </xdr:to>
    <xdr:sp macro="" textlink="">
      <xdr:nvSpPr>
        <xdr:cNvPr id="12" name="Rounded Rectangle 21">
          <a:hlinkClick xmlns:r="http://schemas.openxmlformats.org/officeDocument/2006/relationships" r:id="rId3"/>
          <a:extLst>
            <a:ext uri="{FF2B5EF4-FFF2-40B4-BE49-F238E27FC236}">
              <a16:creationId xmlns:a16="http://schemas.microsoft.com/office/drawing/2014/main" id="{00000000-0008-0000-0600-00000C000000}"/>
            </a:ext>
          </a:extLst>
        </xdr:cNvPr>
        <xdr:cNvSpPr/>
      </xdr:nvSpPr>
      <xdr:spPr>
        <a:xfrm>
          <a:off x="9472839" y="5196570"/>
          <a:ext cx="4581072" cy="105818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4"/>
          <a:extLst>
            <a:ext uri="{FF2B5EF4-FFF2-40B4-BE49-F238E27FC236}">
              <a16:creationId xmlns:a16="http://schemas.microsoft.com/office/drawing/2014/main" id="{00000000-0008-0000-06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13</xdr:col>
      <xdr:colOff>511175</xdr:colOff>
      <xdr:row>11</xdr:row>
      <xdr:rowOff>165100</xdr:rowOff>
    </xdr:from>
    <xdr:to>
      <xdr:col>23</xdr:col>
      <xdr:colOff>384175</xdr:colOff>
      <xdr:row>17</xdr:row>
      <xdr:rowOff>34925</xdr:rowOff>
    </xdr:to>
    <xdr:sp macro="" textlink="">
      <xdr:nvSpPr>
        <xdr:cNvPr id="17" name="Rounded Rectangle 1">
          <a:extLst>
            <a:ext uri="{FF2B5EF4-FFF2-40B4-BE49-F238E27FC236}">
              <a16:creationId xmlns:a16="http://schemas.microsoft.com/office/drawing/2014/main" id="{00000000-0008-0000-0600-000011000000}"/>
            </a:ext>
          </a:extLst>
        </xdr:cNvPr>
        <xdr:cNvSpPr/>
      </xdr:nvSpPr>
      <xdr:spPr>
        <a:xfrm>
          <a:off x="8601075" y="2120900"/>
          <a:ext cx="6096000" cy="9366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Simulation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00000000-0008-0000-0700-000002000000}"/>
            </a:ext>
          </a:extLst>
        </xdr:cNvPr>
        <xdr:cNvSpPr/>
      </xdr:nvSpPr>
      <xdr:spPr>
        <a:xfrm>
          <a:off x="7287624" y="492577"/>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Final Exam </a:t>
          </a:r>
          <a:r>
            <a:rPr lang="en-US" sz="4000" b="1" baseline="0">
              <a:solidFill>
                <a:schemeClr val="accent2">
                  <a:lumMod val="50000"/>
                </a:schemeClr>
              </a:solidFill>
              <a:latin typeface="Lucida Bright" panose="02040602050505020304" pitchFamily="18" charset="0"/>
            </a:rPr>
            <a:t>Homework </a:t>
          </a:r>
          <a:endParaRPr lang="en-US" sz="4000">
            <a:solidFill>
              <a:schemeClr val="tx1"/>
            </a:solidFill>
            <a:latin typeface="Lucida Bright" panose="02040602050505020304" pitchFamily="18" charset="0"/>
          </a:endParaRPr>
        </a:p>
      </xdr:txBody>
    </xdr:sp>
    <xdr:clientData/>
  </xdr:twoCellAnchor>
  <xdr:twoCellAnchor>
    <xdr:from>
      <xdr:col>9</xdr:col>
      <xdr:colOff>329474</xdr:colOff>
      <xdr:row>15</xdr:row>
      <xdr:rowOff>120013</xdr:rowOff>
    </xdr:from>
    <xdr:to>
      <xdr:col>16</xdr:col>
      <xdr:colOff>582567</xdr:colOff>
      <xdr:row>20</xdr:row>
      <xdr:rowOff>98242</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5815874" y="2967988"/>
          <a:ext cx="4520293" cy="9307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336096</xdr:colOff>
      <xdr:row>22</xdr:row>
      <xdr:rowOff>52161</xdr:rowOff>
    </xdr:from>
    <xdr:to>
      <xdr:col>16</xdr:col>
      <xdr:colOff>589189</xdr:colOff>
      <xdr:row>26</xdr:row>
      <xdr:rowOff>166460</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700-000004000000}"/>
            </a:ext>
          </a:extLst>
        </xdr:cNvPr>
        <xdr:cNvSpPr/>
      </xdr:nvSpPr>
      <xdr:spPr>
        <a:xfrm>
          <a:off x="5822496" y="4233636"/>
          <a:ext cx="4520293" cy="8762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329292</xdr:colOff>
      <xdr:row>28</xdr:row>
      <xdr:rowOff>95250</xdr:rowOff>
    </xdr:from>
    <xdr:to>
      <xdr:col>16</xdr:col>
      <xdr:colOff>582385</xdr:colOff>
      <xdr:row>33</xdr:row>
      <xdr:rowOff>13606</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00000000-0008-0000-0700-000005000000}"/>
            </a:ext>
          </a:extLst>
        </xdr:cNvPr>
        <xdr:cNvSpPr/>
      </xdr:nvSpPr>
      <xdr:spPr>
        <a:xfrm>
          <a:off x="5815692" y="5419725"/>
          <a:ext cx="452029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334735</xdr:colOff>
      <xdr:row>35</xdr:row>
      <xdr:rowOff>43543</xdr:rowOff>
    </xdr:from>
    <xdr:to>
      <xdr:col>16</xdr:col>
      <xdr:colOff>587828</xdr:colOff>
      <xdr:row>39</xdr:row>
      <xdr:rowOff>152399</xdr:rowOff>
    </xdr:to>
    <xdr:sp macro="" textlink="">
      <xdr:nvSpPr>
        <xdr:cNvPr id="6" name="Rounded Rectangle 5">
          <a:hlinkClick xmlns:r="http://schemas.openxmlformats.org/officeDocument/2006/relationships" r:id="rId4"/>
          <a:extLst>
            <a:ext uri="{FF2B5EF4-FFF2-40B4-BE49-F238E27FC236}">
              <a16:creationId xmlns:a16="http://schemas.microsoft.com/office/drawing/2014/main" id="{00000000-0008-0000-0700-000006000000}"/>
            </a:ext>
          </a:extLst>
        </xdr:cNvPr>
        <xdr:cNvSpPr/>
      </xdr:nvSpPr>
      <xdr:spPr>
        <a:xfrm>
          <a:off x="5821135" y="6701518"/>
          <a:ext cx="452029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308425</xdr:colOff>
      <xdr:row>41</xdr:row>
      <xdr:rowOff>155122</xdr:rowOff>
    </xdr:from>
    <xdr:to>
      <xdr:col>16</xdr:col>
      <xdr:colOff>571496</xdr:colOff>
      <xdr:row>46</xdr:row>
      <xdr:rowOff>89808</xdr:rowOff>
    </xdr:to>
    <xdr:sp macro="" textlink="">
      <xdr:nvSpPr>
        <xdr:cNvPr id="7" name="Rounded Rectangle 6">
          <a:hlinkClick xmlns:r="http://schemas.openxmlformats.org/officeDocument/2006/relationships" r:id="rId5"/>
          <a:extLst>
            <a:ext uri="{FF2B5EF4-FFF2-40B4-BE49-F238E27FC236}">
              <a16:creationId xmlns:a16="http://schemas.microsoft.com/office/drawing/2014/main" id="{00000000-0008-0000-0700-000007000000}"/>
            </a:ext>
          </a:extLst>
        </xdr:cNvPr>
        <xdr:cNvSpPr/>
      </xdr:nvSpPr>
      <xdr:spPr>
        <a:xfrm>
          <a:off x="5794825" y="7956097"/>
          <a:ext cx="4530271" cy="8871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5</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295272</xdr:colOff>
      <xdr:row>48</xdr:row>
      <xdr:rowOff>101600</xdr:rowOff>
    </xdr:from>
    <xdr:to>
      <xdr:col>16</xdr:col>
      <xdr:colOff>548365</xdr:colOff>
      <xdr:row>53</xdr:row>
      <xdr:rowOff>19957</xdr:rowOff>
    </xdr:to>
    <xdr:sp macro="" textlink="">
      <xdr:nvSpPr>
        <xdr:cNvPr id="8" name="Rounded Rectangle 9">
          <a:hlinkClick xmlns:r="http://schemas.openxmlformats.org/officeDocument/2006/relationships" r:id="rId6"/>
          <a:extLst>
            <a:ext uri="{FF2B5EF4-FFF2-40B4-BE49-F238E27FC236}">
              <a16:creationId xmlns:a16="http://schemas.microsoft.com/office/drawing/2014/main" id="{00000000-0008-0000-0700-000008000000}"/>
            </a:ext>
          </a:extLst>
        </xdr:cNvPr>
        <xdr:cNvSpPr/>
      </xdr:nvSpPr>
      <xdr:spPr>
        <a:xfrm>
          <a:off x="5781672" y="9236075"/>
          <a:ext cx="4520293" cy="870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6</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288925</xdr:colOff>
      <xdr:row>15</xdr:row>
      <xdr:rowOff>185962</xdr:rowOff>
    </xdr:from>
    <xdr:to>
      <xdr:col>26</xdr:col>
      <xdr:colOff>532947</xdr:colOff>
      <xdr:row>20</xdr:row>
      <xdr:rowOff>98875</xdr:rowOff>
    </xdr:to>
    <xdr:sp macro="" textlink="">
      <xdr:nvSpPr>
        <xdr:cNvPr id="9" name="Rounded Rectangle 12">
          <a:hlinkClick xmlns:r="http://schemas.openxmlformats.org/officeDocument/2006/relationships" r:id="rId7"/>
          <a:extLst>
            <a:ext uri="{FF2B5EF4-FFF2-40B4-BE49-F238E27FC236}">
              <a16:creationId xmlns:a16="http://schemas.microsoft.com/office/drawing/2014/main" id="{00000000-0008-0000-0700-000009000000}"/>
            </a:ext>
          </a:extLst>
        </xdr:cNvPr>
        <xdr:cNvSpPr/>
      </xdr:nvSpPr>
      <xdr:spPr>
        <a:xfrm>
          <a:off x="11871325" y="3033937"/>
          <a:ext cx="451122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7</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303890</xdr:colOff>
      <xdr:row>22</xdr:row>
      <xdr:rowOff>97063</xdr:rowOff>
    </xdr:from>
    <xdr:to>
      <xdr:col>26</xdr:col>
      <xdr:colOff>547912</xdr:colOff>
      <xdr:row>27</xdr:row>
      <xdr:rowOff>9976</xdr:rowOff>
    </xdr:to>
    <xdr:sp macro="" textlink="">
      <xdr:nvSpPr>
        <xdr:cNvPr id="10" name="Rounded Rectangle 15">
          <a:hlinkClick xmlns:r="http://schemas.openxmlformats.org/officeDocument/2006/relationships" r:id="rId8"/>
          <a:extLst>
            <a:ext uri="{FF2B5EF4-FFF2-40B4-BE49-F238E27FC236}">
              <a16:creationId xmlns:a16="http://schemas.microsoft.com/office/drawing/2014/main" id="{00000000-0008-0000-0700-00000A000000}"/>
            </a:ext>
          </a:extLst>
        </xdr:cNvPr>
        <xdr:cNvSpPr/>
      </xdr:nvSpPr>
      <xdr:spPr>
        <a:xfrm>
          <a:off x="11886290" y="4278538"/>
          <a:ext cx="451122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8</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9"/>
          <a:extLst>
            <a:ext uri="{FF2B5EF4-FFF2-40B4-BE49-F238E27FC236}">
              <a16:creationId xmlns:a16="http://schemas.microsoft.com/office/drawing/2014/main" id="{00000000-0008-0000-07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19</xdr:col>
      <xdr:colOff>332014</xdr:colOff>
      <xdr:row>28</xdr:row>
      <xdr:rowOff>167370</xdr:rowOff>
    </xdr:from>
    <xdr:to>
      <xdr:col>26</xdr:col>
      <xdr:colOff>556986</xdr:colOff>
      <xdr:row>33</xdr:row>
      <xdr:rowOff>80283</xdr:rowOff>
    </xdr:to>
    <xdr:sp macro="" textlink="">
      <xdr:nvSpPr>
        <xdr:cNvPr id="12" name="Rounded Rectangle 21">
          <a:hlinkClick xmlns:r="http://schemas.openxmlformats.org/officeDocument/2006/relationships" r:id="rId10"/>
          <a:extLst>
            <a:ext uri="{FF2B5EF4-FFF2-40B4-BE49-F238E27FC236}">
              <a16:creationId xmlns:a16="http://schemas.microsoft.com/office/drawing/2014/main" id="{00000000-0008-0000-0700-00000C000000}"/>
            </a:ext>
          </a:extLst>
        </xdr:cNvPr>
        <xdr:cNvSpPr/>
      </xdr:nvSpPr>
      <xdr:spPr>
        <a:xfrm>
          <a:off x="11914414" y="5491845"/>
          <a:ext cx="449217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9</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347254</xdr:colOff>
      <xdr:row>35</xdr:row>
      <xdr:rowOff>86725</xdr:rowOff>
    </xdr:from>
    <xdr:to>
      <xdr:col>26</xdr:col>
      <xdr:colOff>572226</xdr:colOff>
      <xdr:row>40</xdr:row>
      <xdr:rowOff>7258</xdr:rowOff>
    </xdr:to>
    <xdr:sp macro="" textlink="">
      <xdr:nvSpPr>
        <xdr:cNvPr id="13" name="Rounded Rectangle 13">
          <a:hlinkClick xmlns:r="http://schemas.openxmlformats.org/officeDocument/2006/relationships" r:id="rId11"/>
          <a:extLst>
            <a:ext uri="{FF2B5EF4-FFF2-40B4-BE49-F238E27FC236}">
              <a16:creationId xmlns:a16="http://schemas.microsoft.com/office/drawing/2014/main" id="{00000000-0008-0000-0700-00000D000000}"/>
            </a:ext>
          </a:extLst>
        </xdr:cNvPr>
        <xdr:cNvSpPr/>
      </xdr:nvSpPr>
      <xdr:spPr>
        <a:xfrm>
          <a:off x="11929654" y="6744700"/>
          <a:ext cx="4492172"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10</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10"/>
          <a:extLst>
            <a:ext uri="{FF2B5EF4-FFF2-40B4-BE49-F238E27FC236}">
              <a16:creationId xmlns:a16="http://schemas.microsoft.com/office/drawing/2014/main" id="{00000000-0008-0000-07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19</xdr:col>
      <xdr:colOff>356779</xdr:colOff>
      <xdr:row>48</xdr:row>
      <xdr:rowOff>16875</xdr:rowOff>
    </xdr:from>
    <xdr:to>
      <xdr:col>26</xdr:col>
      <xdr:colOff>581751</xdr:colOff>
      <xdr:row>52</xdr:row>
      <xdr:rowOff>127908</xdr:rowOff>
    </xdr:to>
    <xdr:sp macro="" textlink="">
      <xdr:nvSpPr>
        <xdr:cNvPr id="15" name="Rounded Rectangle 13">
          <a:hlinkClick xmlns:r="http://schemas.openxmlformats.org/officeDocument/2006/relationships" r:id="rId12"/>
          <a:extLst>
            <a:ext uri="{FF2B5EF4-FFF2-40B4-BE49-F238E27FC236}">
              <a16:creationId xmlns:a16="http://schemas.microsoft.com/office/drawing/2014/main" id="{00000000-0008-0000-0700-00000F000000}"/>
            </a:ext>
          </a:extLst>
        </xdr:cNvPr>
        <xdr:cNvSpPr/>
      </xdr:nvSpPr>
      <xdr:spPr>
        <a:xfrm>
          <a:off x="11939179" y="9151350"/>
          <a:ext cx="4492172"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349249</xdr:colOff>
      <xdr:row>41</xdr:row>
      <xdr:rowOff>153400</xdr:rowOff>
    </xdr:from>
    <xdr:to>
      <xdr:col>27</xdr:col>
      <xdr:colOff>15874</xdr:colOff>
      <xdr:row>46</xdr:row>
      <xdr:rowOff>73933</xdr:rowOff>
    </xdr:to>
    <xdr:sp macro="" textlink="">
      <xdr:nvSpPr>
        <xdr:cNvPr id="16" name="Rounded Rectangle 13">
          <a:hlinkClick xmlns:r="http://schemas.openxmlformats.org/officeDocument/2006/relationships" r:id="rId13"/>
          <a:extLst>
            <a:ext uri="{FF2B5EF4-FFF2-40B4-BE49-F238E27FC236}">
              <a16:creationId xmlns:a16="http://schemas.microsoft.com/office/drawing/2014/main" id="{00000000-0008-0000-0700-000010000000}"/>
            </a:ext>
          </a:extLst>
        </xdr:cNvPr>
        <xdr:cNvSpPr/>
      </xdr:nvSpPr>
      <xdr:spPr>
        <a:xfrm>
          <a:off x="11931649" y="7954375"/>
          <a:ext cx="4543425"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11</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407399</xdr:colOff>
      <xdr:row>2</xdr:row>
      <xdr:rowOff>168727</xdr:rowOff>
    </xdr:from>
    <xdr:to>
      <xdr:col>23</xdr:col>
      <xdr:colOff>565241</xdr:colOff>
      <xdr:row>8</xdr:row>
      <xdr:rowOff>161925</xdr:rowOff>
    </xdr:to>
    <xdr:sp macro="" textlink="">
      <xdr:nvSpPr>
        <xdr:cNvPr id="2" name="Rounded Rectangle 1">
          <a:extLst>
            <a:ext uri="{FF2B5EF4-FFF2-40B4-BE49-F238E27FC236}">
              <a16:creationId xmlns:a16="http://schemas.microsoft.com/office/drawing/2014/main" id="{00000000-0008-0000-0800-000002000000}"/>
            </a:ext>
          </a:extLst>
        </xdr:cNvPr>
        <xdr:cNvSpPr/>
      </xdr:nvSpPr>
      <xdr:spPr>
        <a:xfrm>
          <a:off x="6439899" y="549727"/>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Final Exam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8</xdr:col>
      <xdr:colOff>170724</xdr:colOff>
      <xdr:row>22</xdr:row>
      <xdr:rowOff>24763</xdr:rowOff>
    </xdr:from>
    <xdr:to>
      <xdr:col>15</xdr:col>
      <xdr:colOff>423817</xdr:colOff>
      <xdr:row>27</xdr:row>
      <xdr:rowOff>2992</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6203224" y="4215763"/>
          <a:ext cx="4475843" cy="9307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8</xdr:col>
      <xdr:colOff>177346</xdr:colOff>
      <xdr:row>29</xdr:row>
      <xdr:rowOff>4536</xdr:rowOff>
    </xdr:from>
    <xdr:to>
      <xdr:col>15</xdr:col>
      <xdr:colOff>430439</xdr:colOff>
      <xdr:row>33</xdr:row>
      <xdr:rowOff>118835</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800-000004000000}"/>
            </a:ext>
          </a:extLst>
        </xdr:cNvPr>
        <xdr:cNvSpPr/>
      </xdr:nvSpPr>
      <xdr:spPr>
        <a:xfrm>
          <a:off x="6209846" y="5529036"/>
          <a:ext cx="4475843" cy="8762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8</xdr:col>
      <xdr:colOff>154667</xdr:colOff>
      <xdr:row>36</xdr:row>
      <xdr:rowOff>0</xdr:rowOff>
    </xdr:from>
    <xdr:to>
      <xdr:col>15</xdr:col>
      <xdr:colOff>407760</xdr:colOff>
      <xdr:row>40</xdr:row>
      <xdr:rowOff>108856</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00000000-0008-0000-0800-000005000000}"/>
            </a:ext>
          </a:extLst>
        </xdr:cNvPr>
        <xdr:cNvSpPr/>
      </xdr:nvSpPr>
      <xdr:spPr>
        <a:xfrm>
          <a:off x="6187167" y="6858000"/>
          <a:ext cx="447584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17</xdr:col>
      <xdr:colOff>318860</xdr:colOff>
      <xdr:row>22</xdr:row>
      <xdr:rowOff>11793</xdr:rowOff>
    </xdr:from>
    <xdr:to>
      <xdr:col>25</xdr:col>
      <xdr:colOff>0</xdr:colOff>
      <xdr:row>26</xdr:row>
      <xdr:rowOff>120649</xdr:rowOff>
    </xdr:to>
    <xdr:sp macro="" textlink="">
      <xdr:nvSpPr>
        <xdr:cNvPr id="6" name="Rounded Rectangle 5">
          <a:hlinkClick xmlns:r="http://schemas.openxmlformats.org/officeDocument/2006/relationships" r:id="rId4"/>
          <a:extLst>
            <a:ext uri="{FF2B5EF4-FFF2-40B4-BE49-F238E27FC236}">
              <a16:creationId xmlns:a16="http://schemas.microsoft.com/office/drawing/2014/main" id="{00000000-0008-0000-0800-000006000000}"/>
            </a:ext>
          </a:extLst>
        </xdr:cNvPr>
        <xdr:cNvSpPr/>
      </xdr:nvSpPr>
      <xdr:spPr>
        <a:xfrm>
          <a:off x="10574110" y="4202793"/>
          <a:ext cx="4507140"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17</xdr:col>
      <xdr:colOff>387800</xdr:colOff>
      <xdr:row>28</xdr:row>
      <xdr:rowOff>170997</xdr:rowOff>
    </xdr:from>
    <xdr:to>
      <xdr:col>25</xdr:col>
      <xdr:colOff>47621</xdr:colOff>
      <xdr:row>33</xdr:row>
      <xdr:rowOff>105683</xdr:rowOff>
    </xdr:to>
    <xdr:sp macro="" textlink="">
      <xdr:nvSpPr>
        <xdr:cNvPr id="7" name="Rounded Rectangle 6">
          <a:hlinkClick xmlns:r="http://schemas.openxmlformats.org/officeDocument/2006/relationships" r:id="rId5"/>
          <a:extLst>
            <a:ext uri="{FF2B5EF4-FFF2-40B4-BE49-F238E27FC236}">
              <a16:creationId xmlns:a16="http://schemas.microsoft.com/office/drawing/2014/main" id="{00000000-0008-0000-0800-000007000000}"/>
            </a:ext>
          </a:extLst>
        </xdr:cNvPr>
        <xdr:cNvSpPr/>
      </xdr:nvSpPr>
      <xdr:spPr>
        <a:xfrm>
          <a:off x="10643050" y="5504997"/>
          <a:ext cx="4485821" cy="8871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5</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17</xdr:col>
      <xdr:colOff>400050</xdr:colOff>
      <xdr:row>35</xdr:row>
      <xdr:rowOff>138337</xdr:rowOff>
    </xdr:from>
    <xdr:to>
      <xdr:col>25</xdr:col>
      <xdr:colOff>40822</xdr:colOff>
      <xdr:row>40</xdr:row>
      <xdr:rowOff>51250</xdr:rowOff>
    </xdr:to>
    <xdr:sp macro="" textlink="">
      <xdr:nvSpPr>
        <xdr:cNvPr id="13" name="Rounded Rectangle 12">
          <a:hlinkClick xmlns:r="http://schemas.openxmlformats.org/officeDocument/2006/relationships" r:id="rId6"/>
          <a:extLst>
            <a:ext uri="{FF2B5EF4-FFF2-40B4-BE49-F238E27FC236}">
              <a16:creationId xmlns:a16="http://schemas.microsoft.com/office/drawing/2014/main" id="{00000000-0008-0000-0800-00000D000000}"/>
            </a:ext>
          </a:extLst>
        </xdr:cNvPr>
        <xdr:cNvSpPr/>
      </xdr:nvSpPr>
      <xdr:spPr>
        <a:xfrm>
          <a:off x="10655300" y="6805837"/>
          <a:ext cx="446677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6</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21" name="Left Arrow 20">
          <a:hlinkClick xmlns:r="http://schemas.openxmlformats.org/officeDocument/2006/relationships" r:id="rId7"/>
          <a:extLst>
            <a:ext uri="{FF2B5EF4-FFF2-40B4-BE49-F238E27FC236}">
              <a16:creationId xmlns:a16="http://schemas.microsoft.com/office/drawing/2014/main" id="{00000000-0008-0000-0800-000015000000}"/>
            </a:ext>
          </a:extLst>
        </xdr:cNvPr>
        <xdr:cNvSpPr/>
      </xdr:nvSpPr>
      <xdr:spPr>
        <a:xfrm>
          <a:off x="1510937" y="163286"/>
          <a:ext cx="1415143" cy="120831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17" name="Rounded Rectangle 16">
          <a:hlinkClick xmlns:r="http://schemas.openxmlformats.org/officeDocument/2006/relationships" r:id="rId8"/>
          <a:extLst>
            <a:ext uri="{FF2B5EF4-FFF2-40B4-BE49-F238E27FC236}">
              <a16:creationId xmlns:a16="http://schemas.microsoft.com/office/drawing/2014/main" id="{00000000-0008-0000-0800-000011000000}"/>
            </a:ext>
          </a:extLst>
        </xdr:cNvPr>
        <xdr:cNvSpPr/>
      </xdr:nvSpPr>
      <xdr:spPr>
        <a:xfrm>
          <a:off x="22966589" y="0"/>
          <a:ext cx="462044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301625</xdr:colOff>
      <xdr:row>12</xdr:row>
      <xdr:rowOff>63500</xdr:rowOff>
    </xdr:from>
    <xdr:to>
      <xdr:col>22</xdr:col>
      <xdr:colOff>301625</xdr:colOff>
      <xdr:row>17</xdr:row>
      <xdr:rowOff>111125</xdr:rowOff>
    </xdr:to>
    <xdr:sp macro="" textlink="">
      <xdr:nvSpPr>
        <xdr:cNvPr id="20" name="Rounded Rectangle 1">
          <a:extLst>
            <a:ext uri="{FF2B5EF4-FFF2-40B4-BE49-F238E27FC236}">
              <a16:creationId xmlns:a16="http://schemas.microsoft.com/office/drawing/2014/main" id="{00000000-0008-0000-0800-000014000000}"/>
            </a:ext>
          </a:extLst>
        </xdr:cNvPr>
        <xdr:cNvSpPr/>
      </xdr:nvSpPr>
      <xdr:spPr>
        <a:xfrm>
          <a:off x="8747125" y="2349500"/>
          <a:ext cx="6032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Forecasting</a:t>
          </a:r>
          <a:r>
            <a:rPr lang="en-US" sz="4000" b="1" baseline="0">
              <a:solidFill>
                <a:schemeClr val="tx2">
                  <a:lumMod val="50000"/>
                </a:schemeClr>
              </a:solidFill>
              <a:latin typeface="Lucida Bright" panose="02040602050505020304" pitchFamily="18" charset="0"/>
            </a:rPr>
            <a:t> </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5.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7.bin"/></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1"/>
  <sheetViews>
    <sheetView showRowColHeaders="0" tabSelected="1" zoomScale="60" zoomScaleNormal="60" workbookViewId="0"/>
  </sheetViews>
  <sheetFormatPr defaultColWidth="9.140625" defaultRowHeight="15" x14ac:dyDescent="0.25"/>
  <cols>
    <col min="1" max="16384" width="9.140625" style="215"/>
  </cols>
  <sheetData>
    <row r="1" spans="1:1" x14ac:dyDescent="0.25">
      <c r="A1" s="215" t="s">
        <v>0</v>
      </c>
    </row>
    <row r="24" spans="5:12" x14ac:dyDescent="0.25">
      <c r="E24" s="235"/>
      <c r="F24" s="235"/>
      <c r="G24" s="235"/>
      <c r="H24" s="235"/>
      <c r="I24" s="235"/>
      <c r="J24" s="235"/>
      <c r="K24" s="235"/>
      <c r="L24" s="235"/>
    </row>
    <row r="25" spans="5:12" x14ac:dyDescent="0.25">
      <c r="E25" s="235"/>
      <c r="F25" s="235"/>
      <c r="G25" s="235"/>
      <c r="H25" s="235"/>
      <c r="I25" s="235"/>
      <c r="J25" s="235"/>
      <c r="K25" s="235"/>
      <c r="L25" s="235"/>
    </row>
    <row r="26" spans="5:12" x14ac:dyDescent="0.25">
      <c r="E26" s="235"/>
      <c r="F26" s="235"/>
      <c r="G26" s="235"/>
      <c r="H26" s="235"/>
      <c r="I26" s="235"/>
      <c r="J26" s="235"/>
      <c r="K26" s="235"/>
      <c r="L26" s="235"/>
    </row>
    <row r="27" spans="5:12" x14ac:dyDescent="0.25">
      <c r="E27" s="235"/>
      <c r="F27" s="235"/>
      <c r="G27" s="235"/>
      <c r="H27" s="235"/>
      <c r="I27" s="235"/>
      <c r="J27" s="235"/>
      <c r="K27" s="235"/>
      <c r="L27" s="235"/>
    </row>
    <row r="28" spans="5:12" x14ac:dyDescent="0.25">
      <c r="E28" s="235"/>
      <c r="F28" s="235"/>
      <c r="G28" s="235"/>
      <c r="H28" s="235"/>
      <c r="I28" s="235"/>
      <c r="J28" s="235"/>
      <c r="K28" s="235"/>
      <c r="L28" s="235"/>
    </row>
    <row r="29" spans="5:12" x14ac:dyDescent="0.25">
      <c r="E29" s="235"/>
      <c r="F29" s="235"/>
      <c r="G29" s="235"/>
      <c r="H29" s="235"/>
      <c r="I29" s="235"/>
      <c r="J29" s="235"/>
      <c r="K29" s="235"/>
      <c r="L29" s="235"/>
    </row>
    <row r="30" spans="5:12" x14ac:dyDescent="0.25">
      <c r="E30" s="235"/>
      <c r="F30" s="235"/>
      <c r="G30" s="235"/>
      <c r="H30" s="235"/>
      <c r="I30" s="235"/>
      <c r="J30" s="235"/>
      <c r="K30" s="235"/>
      <c r="L30" s="235"/>
    </row>
    <row r="31" spans="5:12" x14ac:dyDescent="0.25">
      <c r="E31" s="235"/>
      <c r="F31" s="235"/>
      <c r="G31" s="235"/>
      <c r="H31" s="235"/>
      <c r="I31" s="235"/>
      <c r="J31" s="235"/>
      <c r="K31" s="235"/>
      <c r="L31" s="235"/>
    </row>
  </sheetData>
  <mergeCells count="1">
    <mergeCell ref="E24:L31"/>
  </mergeCells>
  <pageMargins left="0.7" right="0.7" top="0.75" bottom="0.75" header="0.3" footer="0.3"/>
  <pageSetup scale="3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F3:W36"/>
  <sheetViews>
    <sheetView zoomScale="70" zoomScaleNormal="70" workbookViewId="0"/>
  </sheetViews>
  <sheetFormatPr defaultColWidth="9.140625" defaultRowHeight="15" x14ac:dyDescent="0.25"/>
  <cols>
    <col min="1" max="9" width="9.140625" style="55"/>
    <col min="10" max="10" width="10.42578125" style="55" customWidth="1"/>
    <col min="11" max="11" width="9.140625" style="55"/>
    <col min="12" max="12" width="2.7109375" style="55" customWidth="1"/>
    <col min="13" max="13" width="10.28515625" style="55" customWidth="1"/>
    <col min="14" max="14" width="9.140625" style="55"/>
    <col min="15" max="15" width="3.7109375" style="55" customWidth="1"/>
    <col min="16" max="17" width="9.140625" style="55"/>
    <col min="18" max="18" width="3.28515625" style="55" customWidth="1"/>
    <col min="19" max="19" width="10.5703125" style="55" customWidth="1"/>
    <col min="20" max="16384" width="9.140625" style="55"/>
  </cols>
  <sheetData>
    <row r="3" spans="10:22" ht="15" customHeight="1" x14ac:dyDescent="0.25">
      <c r="J3" s="244" t="s">
        <v>133</v>
      </c>
      <c r="K3" s="245"/>
      <c r="L3" s="245"/>
      <c r="M3" s="245"/>
      <c r="N3" s="245"/>
      <c r="O3" s="245"/>
      <c r="P3" s="245"/>
      <c r="Q3" s="245"/>
      <c r="R3" s="245"/>
      <c r="S3" s="245"/>
      <c r="T3" s="245"/>
      <c r="U3" s="245"/>
      <c r="V3" s="246"/>
    </row>
    <row r="4" spans="10:22" ht="15" customHeight="1" x14ac:dyDescent="0.25">
      <c r="J4" s="247"/>
      <c r="K4" s="248"/>
      <c r="L4" s="248"/>
      <c r="M4" s="248"/>
      <c r="N4" s="248"/>
      <c r="O4" s="248"/>
      <c r="P4" s="248"/>
      <c r="Q4" s="248"/>
      <c r="R4" s="248"/>
      <c r="S4" s="248"/>
      <c r="T4" s="248"/>
      <c r="U4" s="248"/>
      <c r="V4" s="249"/>
    </row>
    <row r="5" spans="10:22" ht="15" customHeight="1" x14ac:dyDescent="0.25">
      <c r="J5" s="247"/>
      <c r="K5" s="248"/>
      <c r="L5" s="248"/>
      <c r="M5" s="248"/>
      <c r="N5" s="248"/>
      <c r="O5" s="248"/>
      <c r="P5" s="248"/>
      <c r="Q5" s="248"/>
      <c r="R5" s="248"/>
      <c r="S5" s="248"/>
      <c r="T5" s="248"/>
      <c r="U5" s="248"/>
      <c r="V5" s="249"/>
    </row>
    <row r="6" spans="10:22" x14ac:dyDescent="0.25">
      <c r="J6" s="250"/>
      <c r="K6" s="251"/>
      <c r="L6" s="251"/>
      <c r="M6" s="251"/>
      <c r="N6" s="251"/>
      <c r="O6" s="251"/>
      <c r="P6" s="251"/>
      <c r="Q6" s="251"/>
      <c r="R6" s="251"/>
      <c r="S6" s="251"/>
      <c r="T6" s="251"/>
      <c r="U6" s="251"/>
      <c r="V6" s="252"/>
    </row>
    <row r="18" spans="6:23" x14ac:dyDescent="0.25">
      <c r="J18" s="253" t="s">
        <v>134</v>
      </c>
      <c r="K18" s="254"/>
      <c r="M18" s="259" t="s">
        <v>135</v>
      </c>
      <c r="N18" s="260"/>
      <c r="P18" s="259" t="s">
        <v>136</v>
      </c>
      <c r="Q18" s="260"/>
      <c r="S18" s="265" t="s">
        <v>137</v>
      </c>
      <c r="T18" s="266"/>
      <c r="V18" s="271" t="s">
        <v>138</v>
      </c>
      <c r="W18" s="272"/>
    </row>
    <row r="19" spans="6:23" ht="14.45" customHeight="1" x14ac:dyDescent="0.25">
      <c r="J19" s="255"/>
      <c r="K19" s="256"/>
      <c r="L19" s="173"/>
      <c r="M19" s="261"/>
      <c r="N19" s="262"/>
      <c r="O19" s="173"/>
      <c r="P19" s="261"/>
      <c r="Q19" s="262"/>
      <c r="R19" s="173"/>
      <c r="S19" s="267"/>
      <c r="T19" s="268"/>
      <c r="V19" s="273"/>
      <c r="W19" s="274"/>
    </row>
    <row r="20" spans="6:23" ht="14.45" customHeight="1" x14ac:dyDescent="0.25">
      <c r="J20" s="257"/>
      <c r="K20" s="258"/>
      <c r="L20" s="173"/>
      <c r="M20" s="263"/>
      <c r="N20" s="264"/>
      <c r="O20" s="173"/>
      <c r="P20" s="263"/>
      <c r="Q20" s="264"/>
      <c r="R20" s="173"/>
      <c r="S20" s="269"/>
      <c r="T20" s="270"/>
      <c r="V20" s="275"/>
      <c r="W20" s="276"/>
    </row>
    <row r="21" spans="6:23" x14ac:dyDescent="0.25">
      <c r="F21" s="277" t="s">
        <v>139</v>
      </c>
      <c r="G21" s="278"/>
      <c r="H21" s="279"/>
    </row>
    <row r="22" spans="6:23" x14ac:dyDescent="0.25">
      <c r="F22" s="280"/>
      <c r="G22" s="281"/>
      <c r="H22" s="282"/>
    </row>
    <row r="23" spans="6:23" ht="14.45" customHeight="1" x14ac:dyDescent="0.25">
      <c r="J23" s="236"/>
      <c r="K23" s="237"/>
      <c r="L23" s="81"/>
      <c r="M23" s="283"/>
      <c r="N23" s="284"/>
      <c r="O23" s="81"/>
      <c r="P23" s="287">
        <v>1</v>
      </c>
      <c r="Q23" s="288"/>
      <c r="R23" s="81"/>
      <c r="S23" s="236"/>
      <c r="T23" s="237"/>
      <c r="V23" s="240">
        <f>J23*M23+P23*S23</f>
        <v>0</v>
      </c>
      <c r="W23" s="241"/>
    </row>
    <row r="24" spans="6:23" ht="14.45" customHeight="1" x14ac:dyDescent="0.25">
      <c r="J24" s="238"/>
      <c r="K24" s="239"/>
      <c r="L24" s="81"/>
      <c r="M24" s="285"/>
      <c r="N24" s="286"/>
      <c r="O24" s="81"/>
      <c r="P24" s="289"/>
      <c r="Q24" s="290"/>
      <c r="R24" s="81"/>
      <c r="S24" s="238"/>
      <c r="T24" s="239"/>
      <c r="V24" s="242"/>
      <c r="W24" s="243"/>
    </row>
    <row r="25" spans="6:23" x14ac:dyDescent="0.25">
      <c r="J25" s="81"/>
      <c r="K25" s="81"/>
      <c r="L25" s="81"/>
      <c r="M25" s="81"/>
      <c r="N25" s="81"/>
      <c r="O25" s="81"/>
      <c r="P25" s="81"/>
      <c r="Q25" s="81"/>
      <c r="R25" s="81"/>
      <c r="S25" s="81"/>
      <c r="T25" s="81"/>
    </row>
    <row r="26" spans="6:23" x14ac:dyDescent="0.25">
      <c r="J26" s="81"/>
      <c r="K26" s="81"/>
      <c r="L26" s="81"/>
      <c r="M26" s="81"/>
      <c r="N26" s="81"/>
      <c r="O26" s="81"/>
      <c r="P26" s="81"/>
      <c r="Q26" s="81"/>
      <c r="R26" s="81"/>
      <c r="S26" s="81"/>
      <c r="T26" s="81"/>
    </row>
    <row r="28" spans="6:23" x14ac:dyDescent="0.25">
      <c r="J28" s="253" t="s">
        <v>140</v>
      </c>
      <c r="K28" s="254"/>
      <c r="M28" s="259" t="s">
        <v>135</v>
      </c>
      <c r="N28" s="260"/>
      <c r="P28" s="259" t="s">
        <v>136</v>
      </c>
      <c r="Q28" s="260"/>
      <c r="S28" s="253" t="s">
        <v>137</v>
      </c>
      <c r="T28" s="254"/>
      <c r="V28" s="291" t="s">
        <v>138</v>
      </c>
      <c r="W28" s="292"/>
    </row>
    <row r="29" spans="6:23" ht="15" customHeight="1" x14ac:dyDescent="0.25">
      <c r="J29" s="255"/>
      <c r="K29" s="256"/>
      <c r="L29" s="173"/>
      <c r="M29" s="261"/>
      <c r="N29" s="262"/>
      <c r="O29" s="173"/>
      <c r="P29" s="261"/>
      <c r="Q29" s="262"/>
      <c r="R29" s="173"/>
      <c r="S29" s="255"/>
      <c r="T29" s="256"/>
      <c r="V29" s="293"/>
      <c r="W29" s="294"/>
    </row>
    <row r="30" spans="6:23" ht="15" customHeight="1" x14ac:dyDescent="0.25">
      <c r="J30" s="257"/>
      <c r="K30" s="258"/>
      <c r="L30" s="173"/>
      <c r="M30" s="263"/>
      <c r="N30" s="264"/>
      <c r="O30" s="173"/>
      <c r="P30" s="263"/>
      <c r="Q30" s="264"/>
      <c r="R30" s="173"/>
      <c r="S30" s="257"/>
      <c r="T30" s="258"/>
      <c r="V30" s="295"/>
      <c r="W30" s="296"/>
    </row>
    <row r="31" spans="6:23" x14ac:dyDescent="0.25">
      <c r="F31" s="277" t="s">
        <v>141</v>
      </c>
      <c r="G31" s="278"/>
      <c r="H31" s="279"/>
    </row>
    <row r="32" spans="6:23" x14ac:dyDescent="0.25">
      <c r="F32" s="280"/>
      <c r="G32" s="281"/>
      <c r="H32" s="282"/>
    </row>
    <row r="33" spans="10:23" ht="14.45" customHeight="1" x14ac:dyDescent="0.25">
      <c r="J33" s="236"/>
      <c r="K33" s="237"/>
      <c r="L33" s="81"/>
      <c r="M33" s="297"/>
      <c r="N33" s="298"/>
      <c r="O33" s="81"/>
      <c r="P33" s="287">
        <v>2</v>
      </c>
      <c r="Q33" s="288"/>
      <c r="R33" s="81"/>
      <c r="S33" s="236"/>
      <c r="T33" s="237"/>
      <c r="V33" s="240">
        <f>J33*M33+P33*S33</f>
        <v>0</v>
      </c>
      <c r="W33" s="241"/>
    </row>
    <row r="34" spans="10:23" ht="14.45" customHeight="1" x14ac:dyDescent="0.25">
      <c r="J34" s="238"/>
      <c r="K34" s="239"/>
      <c r="L34" s="81"/>
      <c r="M34" s="299"/>
      <c r="N34" s="300"/>
      <c r="O34" s="81"/>
      <c r="P34" s="289"/>
      <c r="Q34" s="290"/>
      <c r="R34" s="81"/>
      <c r="S34" s="238"/>
      <c r="T34" s="239"/>
      <c r="V34" s="242"/>
      <c r="W34" s="243"/>
    </row>
    <row r="35" spans="10:23" x14ac:dyDescent="0.25">
      <c r="J35" s="81"/>
      <c r="K35" s="81"/>
      <c r="L35" s="81"/>
      <c r="M35" s="81"/>
      <c r="N35" s="81"/>
      <c r="O35" s="81"/>
      <c r="P35" s="81"/>
      <c r="Q35" s="81"/>
      <c r="R35" s="81"/>
      <c r="S35" s="81"/>
      <c r="T35" s="81"/>
    </row>
    <row r="36" spans="10:23" x14ac:dyDescent="0.25">
      <c r="J36" s="81"/>
      <c r="K36" s="81"/>
      <c r="L36" s="81"/>
      <c r="M36" s="81"/>
      <c r="N36" s="81"/>
      <c r="O36" s="81"/>
      <c r="P36" s="81"/>
      <c r="Q36" s="81"/>
      <c r="R36" s="81"/>
      <c r="S36" s="81"/>
      <c r="T36" s="81"/>
    </row>
  </sheetData>
  <mergeCells count="23">
    <mergeCell ref="S28:T30"/>
    <mergeCell ref="V28:W30"/>
    <mergeCell ref="J33:K34"/>
    <mergeCell ref="M33:N34"/>
    <mergeCell ref="P33:Q34"/>
    <mergeCell ref="S33:T34"/>
    <mergeCell ref="V33:W34"/>
    <mergeCell ref="F31:H32"/>
    <mergeCell ref="F21:H22"/>
    <mergeCell ref="J23:K24"/>
    <mergeCell ref="M23:N24"/>
    <mergeCell ref="P23:Q24"/>
    <mergeCell ref="J28:K30"/>
    <mergeCell ref="M28:N30"/>
    <mergeCell ref="P28:Q30"/>
    <mergeCell ref="S23:T24"/>
    <mergeCell ref="V23:W24"/>
    <mergeCell ref="J3:V6"/>
    <mergeCell ref="J18:K20"/>
    <mergeCell ref="M18:N20"/>
    <mergeCell ref="P18:Q20"/>
    <mergeCell ref="S18:T20"/>
    <mergeCell ref="V18:W20"/>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2:AI80"/>
  <sheetViews>
    <sheetView zoomScale="60" zoomScaleNormal="60" workbookViewId="0">
      <selection activeCell="AA45" sqref="AA45"/>
    </sheetView>
  </sheetViews>
  <sheetFormatPr defaultColWidth="9.140625" defaultRowHeight="15" x14ac:dyDescent="0.25"/>
  <cols>
    <col min="1" max="9" width="9.140625" style="55"/>
    <col min="10" max="10" width="11.5703125" style="55" customWidth="1"/>
    <col min="11" max="11" width="12.42578125" style="55" customWidth="1"/>
    <col min="12" max="12" width="15.7109375" style="55" customWidth="1"/>
    <col min="13" max="15" width="9.140625" style="55"/>
    <col min="16" max="16" width="9.28515625" style="55" customWidth="1"/>
    <col min="17" max="17" width="8.140625" style="55" customWidth="1"/>
    <col min="18" max="20" width="9.140625" style="55"/>
    <col min="21" max="21" width="7.42578125" style="55" customWidth="1"/>
    <col min="22" max="22" width="8.140625" style="55" customWidth="1"/>
    <col min="23" max="25" width="9.140625" style="55"/>
    <col min="26" max="26" width="13" style="55" customWidth="1"/>
    <col min="27" max="16384" width="9.140625" style="55"/>
  </cols>
  <sheetData>
    <row r="12" spans="2:35" x14ac:dyDescent="0.25">
      <c r="B12" s="55" t="s">
        <v>74</v>
      </c>
    </row>
    <row r="14" spans="2:35" x14ac:dyDescent="0.25">
      <c r="AC14" s="78"/>
      <c r="AD14" s="78"/>
      <c r="AE14" s="78"/>
      <c r="AF14" s="78"/>
      <c r="AG14" s="78"/>
      <c r="AH14" s="78"/>
      <c r="AI14" s="78"/>
    </row>
    <row r="15" spans="2:35" x14ac:dyDescent="0.25">
      <c r="AC15" s="78"/>
      <c r="AD15" s="78"/>
      <c r="AE15" s="78"/>
      <c r="AF15" s="78"/>
      <c r="AG15" s="78"/>
      <c r="AH15" s="78"/>
      <c r="AI15" s="78"/>
    </row>
    <row r="16" spans="2:35" x14ac:dyDescent="0.25">
      <c r="AC16" s="78"/>
      <c r="AD16" s="78"/>
      <c r="AE16" s="78"/>
      <c r="AF16" s="78"/>
      <c r="AG16" s="78"/>
      <c r="AH16" s="78"/>
      <c r="AI16" s="78"/>
    </row>
    <row r="17" spans="13:35" x14ac:dyDescent="0.25">
      <c r="AC17" s="78"/>
      <c r="AD17" s="78"/>
      <c r="AE17" s="78"/>
      <c r="AF17" s="78"/>
      <c r="AG17" s="78"/>
      <c r="AH17" s="78"/>
      <c r="AI17" s="78"/>
    </row>
    <row r="18" spans="13:35" x14ac:dyDescent="0.25">
      <c r="AC18" s="78"/>
      <c r="AD18" s="78"/>
      <c r="AE18" s="78"/>
      <c r="AF18" s="78"/>
      <c r="AG18" s="78"/>
      <c r="AH18" s="78"/>
      <c r="AI18" s="78"/>
    </row>
    <row r="19" spans="13:35" x14ac:dyDescent="0.25">
      <c r="AC19" s="78"/>
      <c r="AD19" s="78"/>
      <c r="AE19" s="78"/>
      <c r="AF19" s="78"/>
      <c r="AG19" s="78"/>
      <c r="AH19" s="78"/>
      <c r="AI19" s="78"/>
    </row>
    <row r="20" spans="13:35" x14ac:dyDescent="0.25">
      <c r="AC20" s="78"/>
      <c r="AD20" s="78"/>
      <c r="AE20" s="78"/>
      <c r="AF20" s="78"/>
      <c r="AG20" s="78"/>
      <c r="AH20" s="78"/>
      <c r="AI20" s="78"/>
    </row>
    <row r="21" spans="13:35" x14ac:dyDescent="0.25">
      <c r="AC21" s="78"/>
      <c r="AD21" s="78"/>
      <c r="AE21" s="78"/>
      <c r="AF21" s="78"/>
      <c r="AG21" s="78"/>
      <c r="AH21" s="78"/>
      <c r="AI21" s="78"/>
    </row>
    <row r="22" spans="13:35" ht="23.25" customHeight="1" x14ac:dyDescent="0.25">
      <c r="AC22" s="78"/>
      <c r="AD22" s="78"/>
      <c r="AE22" s="78"/>
      <c r="AF22" s="78"/>
      <c r="AG22" s="78"/>
      <c r="AH22" s="78"/>
      <c r="AI22" s="78"/>
    </row>
    <row r="23" spans="13:35" ht="23.25" customHeight="1" x14ac:dyDescent="0.25">
      <c r="AC23" s="78"/>
      <c r="AD23" s="78"/>
      <c r="AE23" s="78"/>
      <c r="AF23" s="78"/>
      <c r="AG23" s="78"/>
      <c r="AH23" s="78"/>
      <c r="AI23" s="78"/>
    </row>
    <row r="24" spans="13:35" x14ac:dyDescent="0.25">
      <c r="M24" s="81"/>
      <c r="AC24" s="78"/>
      <c r="AD24" s="78"/>
      <c r="AE24" s="78"/>
      <c r="AF24" s="78"/>
      <c r="AG24" s="78"/>
      <c r="AH24" s="78"/>
      <c r="AI24" s="78"/>
    </row>
    <row r="25" spans="13:35" x14ac:dyDescent="0.25">
      <c r="AC25" s="78"/>
      <c r="AD25" s="78"/>
      <c r="AE25" s="78"/>
      <c r="AF25" s="78"/>
      <c r="AG25" s="78"/>
      <c r="AH25" s="78"/>
      <c r="AI25" s="78"/>
    </row>
    <row r="26" spans="13:35" x14ac:dyDescent="0.25">
      <c r="AC26" s="78"/>
      <c r="AD26" s="78"/>
      <c r="AE26" s="78"/>
      <c r="AF26" s="78"/>
      <c r="AG26" s="78"/>
      <c r="AH26" s="78"/>
      <c r="AI26" s="78"/>
    </row>
    <row r="27" spans="13:35" ht="23.25" customHeight="1" x14ac:dyDescent="0.25">
      <c r="Z27" s="304">
        <f>((2*1)^4)/(FACT(4))</f>
        <v>0.66666666666666663</v>
      </c>
      <c r="AA27" s="304"/>
      <c r="AB27" s="304"/>
      <c r="AC27" s="78"/>
      <c r="AD27" s="78"/>
      <c r="AE27" s="78"/>
      <c r="AF27" s="78"/>
      <c r="AG27" s="78"/>
      <c r="AH27" s="78"/>
      <c r="AI27" s="78"/>
    </row>
    <row r="28" spans="13:35" ht="23.25" customHeight="1" x14ac:dyDescent="0.25">
      <c r="Z28" s="304"/>
      <c r="AA28" s="304"/>
      <c r="AB28" s="304"/>
      <c r="AC28" s="78"/>
      <c r="AD28" s="78">
        <f>16/24</f>
        <v>0.66666666666666663</v>
      </c>
      <c r="AE28" s="78"/>
      <c r="AF28" s="78"/>
      <c r="AG28" s="78"/>
      <c r="AH28" s="78"/>
      <c r="AI28" s="78"/>
    </row>
    <row r="29" spans="13:35" ht="14.45" customHeight="1" x14ac:dyDescent="0.25">
      <c r="Z29" s="78"/>
      <c r="AA29" s="78"/>
      <c r="AB29" s="78"/>
      <c r="AC29" s="78"/>
      <c r="AD29" s="78"/>
      <c r="AE29" s="78"/>
      <c r="AF29" s="78"/>
      <c r="AG29" s="78"/>
      <c r="AH29" s="78"/>
      <c r="AI29" s="78"/>
    </row>
    <row r="30" spans="13:35" x14ac:dyDescent="0.25">
      <c r="AC30" s="78"/>
      <c r="AD30" s="78"/>
      <c r="AE30" s="78"/>
      <c r="AF30" s="78"/>
      <c r="AG30" s="78"/>
      <c r="AH30" s="78"/>
      <c r="AI30" s="78"/>
    </row>
    <row r="31" spans="13:35" x14ac:dyDescent="0.25">
      <c r="Z31" s="216"/>
      <c r="AA31" s="301">
        <f>EXP(-2)</f>
        <v>0.1353352832366127</v>
      </c>
      <c r="AB31" s="301"/>
      <c r="AC31" s="78"/>
      <c r="AD31" s="78"/>
      <c r="AE31" s="78"/>
      <c r="AF31" s="78"/>
      <c r="AG31" s="78"/>
      <c r="AH31" s="78"/>
      <c r="AI31" s="78"/>
    </row>
    <row r="32" spans="13:35" x14ac:dyDescent="0.25">
      <c r="Z32" s="216"/>
      <c r="AA32" s="301"/>
      <c r="AB32" s="301"/>
      <c r="AC32" s="78"/>
      <c r="AD32" s="78"/>
      <c r="AE32" s="78"/>
      <c r="AF32" s="78"/>
      <c r="AG32" s="78"/>
      <c r="AH32" s="78"/>
      <c r="AI32" s="78"/>
    </row>
    <row r="33" spans="16:35" x14ac:dyDescent="0.25">
      <c r="Z33" s="216"/>
      <c r="AA33" s="301"/>
      <c r="AB33" s="301"/>
      <c r="AC33" s="78"/>
      <c r="AD33" s="78"/>
      <c r="AE33" s="78"/>
      <c r="AF33" s="78"/>
      <c r="AG33" s="78"/>
      <c r="AH33" s="78"/>
      <c r="AI33" s="78"/>
    </row>
    <row r="34" spans="16:35" x14ac:dyDescent="0.25">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302" t="s">
        <v>151</v>
      </c>
      <c r="AA36" s="303">
        <f>0.6667*0.1353</f>
        <v>9.0204510000000002E-2</v>
      </c>
      <c r="AB36" s="303"/>
      <c r="AC36" s="78"/>
      <c r="AD36" s="78"/>
      <c r="AE36" s="78"/>
      <c r="AF36" s="78"/>
      <c r="AG36" s="78"/>
      <c r="AH36" s="78"/>
      <c r="AI36" s="78"/>
    </row>
    <row r="37" spans="16:35" x14ac:dyDescent="0.25">
      <c r="T37" s="78"/>
      <c r="U37" s="78"/>
      <c r="V37" s="78"/>
      <c r="W37" s="78"/>
      <c r="X37" s="78"/>
      <c r="Y37" s="78"/>
      <c r="Z37" s="302"/>
      <c r="AA37" s="303"/>
      <c r="AB37" s="303"/>
      <c r="AC37" s="78"/>
      <c r="AD37" s="78"/>
      <c r="AE37" s="78"/>
      <c r="AF37" s="78"/>
      <c r="AG37" s="78"/>
      <c r="AH37" s="78"/>
      <c r="AI37" s="78"/>
    </row>
    <row r="38" spans="16:35" x14ac:dyDescent="0.25">
      <c r="Z38" s="302"/>
      <c r="AA38" s="303"/>
      <c r="AB38" s="303"/>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mergeCells count="4">
    <mergeCell ref="AA31:AB33"/>
    <mergeCell ref="Z36:Z38"/>
    <mergeCell ref="AA36:AB38"/>
    <mergeCell ref="Z27:AB28"/>
  </mergeCells>
  <pageMargins left="0.7" right="0.7" top="0.75" bottom="0.75" header="0.3" footer="0.3"/>
  <pageSetup scale="3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0FE8A-E3B0-4A6E-A01F-C7EB70610DA9}">
  <dimension ref="A1"/>
  <sheetViews>
    <sheetView zoomScale="90" zoomScaleNormal="90" workbookViewId="0"/>
  </sheetViews>
  <sheetFormatPr defaultRowHeight="15" x14ac:dyDescent="0.25"/>
  <cols>
    <col min="1" max="16384" width="9.140625" style="7"/>
  </cols>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2:AI80"/>
  <sheetViews>
    <sheetView zoomScale="60" zoomScaleNormal="60" workbookViewId="0">
      <selection activeCell="AE32" sqref="AE32"/>
    </sheetView>
  </sheetViews>
  <sheetFormatPr defaultColWidth="9.140625" defaultRowHeight="15" x14ac:dyDescent="0.25"/>
  <cols>
    <col min="1" max="9" width="9.140625" style="55"/>
    <col min="10" max="10" width="11.5703125" style="55" customWidth="1"/>
    <col min="11" max="11" width="12.42578125" style="55" customWidth="1"/>
    <col min="12" max="12" width="15.7109375" style="55" customWidth="1"/>
    <col min="13" max="15" width="9.140625" style="55"/>
    <col min="16" max="16" width="9.28515625" style="55" customWidth="1"/>
    <col min="17" max="17" width="8.140625" style="55" customWidth="1"/>
    <col min="18" max="20" width="9.140625" style="55"/>
    <col min="21" max="21" width="7.42578125" style="55" customWidth="1"/>
    <col min="22" max="22" width="8.140625" style="55" customWidth="1"/>
    <col min="23" max="16384" width="9.140625" style="55"/>
  </cols>
  <sheetData>
    <row r="12" spans="2:35" x14ac:dyDescent="0.25">
      <c r="B12" s="55" t="s">
        <v>74</v>
      </c>
    </row>
    <row r="13" spans="2:35" ht="26.25" x14ac:dyDescent="0.4">
      <c r="Q13" s="85"/>
      <c r="R13" s="85"/>
      <c r="S13" s="85"/>
      <c r="T13" s="85"/>
      <c r="U13" s="85"/>
      <c r="V13" s="85"/>
      <c r="W13" s="85"/>
      <c r="X13" s="85"/>
      <c r="Y13" s="85"/>
      <c r="Z13" s="85"/>
      <c r="AA13" s="85"/>
      <c r="AB13" s="85"/>
    </row>
    <row r="14" spans="2:35" ht="26.25" x14ac:dyDescent="0.4">
      <c r="Q14" s="85"/>
      <c r="R14" s="85"/>
      <c r="S14" s="85"/>
      <c r="T14" s="85"/>
      <c r="U14" s="85"/>
      <c r="V14" s="85"/>
      <c r="W14" s="85"/>
      <c r="X14" s="85"/>
      <c r="Y14" s="85"/>
      <c r="Z14" s="85"/>
      <c r="AA14" s="85"/>
      <c r="AB14" s="85"/>
      <c r="AC14" s="78"/>
      <c r="AD14" s="78"/>
      <c r="AE14" s="78"/>
      <c r="AF14" s="78"/>
      <c r="AG14" s="78"/>
      <c r="AH14" s="78"/>
      <c r="AI14" s="78"/>
    </row>
    <row r="15" spans="2:35" ht="26.25" x14ac:dyDescent="0.4">
      <c r="Q15" s="85"/>
      <c r="R15" s="85"/>
      <c r="S15" s="85"/>
      <c r="T15" s="85"/>
      <c r="U15" s="85"/>
      <c r="V15" s="85"/>
      <c r="W15" s="85"/>
      <c r="X15" s="85"/>
      <c r="Y15" s="85"/>
      <c r="Z15" s="85"/>
      <c r="AA15" s="85"/>
      <c r="AB15" s="85"/>
      <c r="AC15" s="78"/>
      <c r="AD15" s="78"/>
      <c r="AE15" s="78"/>
      <c r="AF15" s="78"/>
      <c r="AG15" s="78"/>
      <c r="AH15" s="78"/>
      <c r="AI15" s="78"/>
    </row>
    <row r="16" spans="2:35" ht="26.25" x14ac:dyDescent="0.4">
      <c r="Q16" s="85"/>
      <c r="R16" s="85"/>
      <c r="S16" s="85"/>
      <c r="T16" s="85"/>
      <c r="U16" s="85"/>
      <c r="V16" s="85"/>
      <c r="W16" s="85"/>
      <c r="X16" s="85"/>
      <c r="Y16" s="85"/>
      <c r="Z16" s="85"/>
      <c r="AA16" s="85"/>
      <c r="AB16" s="85"/>
      <c r="AC16" s="78"/>
      <c r="AD16" s="78"/>
      <c r="AE16" s="78"/>
      <c r="AF16" s="78"/>
      <c r="AG16" s="78"/>
      <c r="AH16" s="78"/>
      <c r="AI16" s="78"/>
    </row>
    <row r="17" spans="13:35" ht="26.25" x14ac:dyDescent="0.4">
      <c r="Q17" s="85"/>
      <c r="R17" s="85"/>
      <c r="S17" s="85"/>
      <c r="T17" s="85"/>
      <c r="U17" s="85"/>
      <c r="V17" s="85"/>
      <c r="W17" s="85"/>
      <c r="X17" s="85"/>
      <c r="Y17" s="85"/>
      <c r="Z17" s="85"/>
      <c r="AA17" s="85"/>
      <c r="AB17" s="85"/>
      <c r="AC17" s="78"/>
      <c r="AD17" s="78"/>
      <c r="AE17" s="78"/>
      <c r="AF17" s="78"/>
      <c r="AG17" s="78"/>
      <c r="AH17" s="78"/>
      <c r="AI17" s="78"/>
    </row>
    <row r="18" spans="13:35" ht="26.25" x14ac:dyDescent="0.4">
      <c r="Q18" s="85"/>
      <c r="R18" s="85"/>
      <c r="S18" s="85"/>
      <c r="T18" s="85"/>
      <c r="U18" s="85"/>
      <c r="V18" s="85"/>
      <c r="W18" s="85"/>
      <c r="X18" s="85"/>
      <c r="Y18" s="85"/>
      <c r="Z18" s="85"/>
      <c r="AA18" s="85"/>
      <c r="AB18" s="85"/>
      <c r="AC18" s="78"/>
      <c r="AD18" s="78"/>
      <c r="AE18" s="78"/>
      <c r="AF18" s="78"/>
      <c r="AG18" s="78"/>
      <c r="AH18" s="78"/>
      <c r="AI18" s="78"/>
    </row>
    <row r="19" spans="13:35" ht="26.25" x14ac:dyDescent="0.4">
      <c r="Q19" s="85"/>
      <c r="R19" s="85"/>
      <c r="S19" s="85"/>
      <c r="T19" s="85"/>
      <c r="U19" s="85"/>
      <c r="V19" s="85"/>
      <c r="W19" s="85"/>
      <c r="X19" s="85"/>
      <c r="Y19" s="85"/>
      <c r="Z19" s="85"/>
      <c r="AA19" s="85"/>
      <c r="AB19" s="85"/>
      <c r="AE19" s="78"/>
      <c r="AF19" s="78"/>
      <c r="AG19" s="78"/>
      <c r="AH19" s="78"/>
      <c r="AI19" s="78"/>
    </row>
    <row r="20" spans="13:35" ht="26.25" x14ac:dyDescent="0.4">
      <c r="Q20" s="85"/>
      <c r="R20" s="85"/>
      <c r="S20" s="85"/>
      <c r="T20" s="85"/>
      <c r="U20" s="85"/>
      <c r="V20" s="85"/>
      <c r="W20" s="85"/>
      <c r="X20" s="85"/>
      <c r="Y20" s="85"/>
      <c r="Z20" s="85"/>
      <c r="AA20" s="85"/>
      <c r="AB20" s="85"/>
      <c r="AE20" s="78"/>
      <c r="AF20" s="78"/>
      <c r="AG20" s="78"/>
      <c r="AH20" s="78"/>
      <c r="AI20" s="78"/>
    </row>
    <row r="21" spans="13:35" ht="26.25" x14ac:dyDescent="0.4">
      <c r="Q21" s="85"/>
      <c r="R21" s="85"/>
      <c r="S21" s="85"/>
      <c r="T21" s="85"/>
      <c r="U21" s="85"/>
      <c r="V21" s="85"/>
      <c r="W21" s="85"/>
      <c r="X21" s="85"/>
      <c r="Y21" s="85"/>
      <c r="Z21" s="85"/>
      <c r="AA21" s="85"/>
      <c r="AB21" s="85"/>
      <c r="AC21" s="78"/>
      <c r="AD21" s="78"/>
      <c r="AE21" s="78"/>
      <c r="AF21" s="78"/>
      <c r="AG21" s="78"/>
      <c r="AH21" s="78"/>
      <c r="AI21" s="78"/>
    </row>
    <row r="22" spans="13:35" ht="23.25" customHeight="1" x14ac:dyDescent="0.4">
      <c r="Q22" s="85"/>
      <c r="R22" s="85"/>
      <c r="S22" s="85"/>
      <c r="T22" s="85"/>
      <c r="U22" s="85"/>
      <c r="V22" s="85"/>
      <c r="W22" s="85"/>
      <c r="X22" s="85"/>
      <c r="Y22" s="85"/>
      <c r="Z22" s="85"/>
      <c r="AA22" s="85"/>
      <c r="AB22" s="85"/>
      <c r="AC22" s="78"/>
      <c r="AD22" s="78"/>
      <c r="AE22" s="78"/>
      <c r="AF22" s="78"/>
      <c r="AG22" s="78"/>
      <c r="AH22" s="78"/>
      <c r="AI22" s="78"/>
    </row>
    <row r="23" spans="13:35" ht="23.25" customHeight="1" x14ac:dyDescent="0.4">
      <c r="Q23" s="85"/>
      <c r="R23" s="85"/>
      <c r="S23" s="85"/>
      <c r="T23" s="85"/>
      <c r="U23" s="85"/>
      <c r="V23" s="85"/>
      <c r="W23" s="85"/>
      <c r="X23" s="85"/>
      <c r="Y23" s="85"/>
      <c r="Z23" s="85"/>
      <c r="AA23" s="85"/>
      <c r="AB23" s="85"/>
      <c r="AC23" s="78"/>
      <c r="AD23" s="78"/>
      <c r="AE23" s="78"/>
      <c r="AF23" s="78"/>
      <c r="AG23" s="78"/>
      <c r="AH23" s="78"/>
      <c r="AI23" s="78"/>
    </row>
    <row r="24" spans="13:35" ht="26.25" x14ac:dyDescent="0.4">
      <c r="M24" s="81"/>
      <c r="Q24" s="85"/>
      <c r="R24" s="85"/>
      <c r="S24" s="85"/>
      <c r="T24" s="85"/>
      <c r="U24" s="85"/>
      <c r="V24" s="85"/>
      <c r="W24" s="85"/>
      <c r="X24" s="85"/>
      <c r="Y24" s="85"/>
      <c r="Z24" s="85"/>
      <c r="AA24" s="85"/>
      <c r="AB24" s="85"/>
      <c r="AC24" s="78"/>
      <c r="AD24" s="78"/>
      <c r="AE24" s="78"/>
      <c r="AF24" s="78"/>
      <c r="AG24" s="78"/>
      <c r="AH24" s="78"/>
      <c r="AI24" s="78"/>
    </row>
    <row r="25" spans="13:35" ht="26.25" x14ac:dyDescent="0.4">
      <c r="Q25" s="85"/>
      <c r="R25" s="85"/>
      <c r="S25" s="85"/>
      <c r="T25" s="85"/>
      <c r="U25" s="85"/>
      <c r="V25" s="85"/>
      <c r="W25" s="85"/>
      <c r="X25" s="85"/>
      <c r="Y25" s="85"/>
      <c r="Z25" s="85"/>
      <c r="AA25" s="85"/>
      <c r="AB25" s="85"/>
      <c r="AC25" s="78"/>
      <c r="AD25" s="78"/>
      <c r="AE25" s="78"/>
      <c r="AF25" s="78"/>
      <c r="AG25" s="78"/>
      <c r="AH25" s="78"/>
      <c r="AI25" s="78"/>
    </row>
    <row r="26" spans="13:35" ht="26.25" x14ac:dyDescent="0.4">
      <c r="Q26" s="85"/>
      <c r="R26" s="85"/>
      <c r="S26" s="85"/>
      <c r="T26" s="85"/>
      <c r="U26" s="85"/>
      <c r="V26" s="85"/>
      <c r="W26" s="85"/>
      <c r="X26" s="85"/>
      <c r="Y26" s="85"/>
      <c r="Z26" s="85"/>
      <c r="AC26" s="305">
        <f>1-EXP(-3*0.167)</f>
        <v>0.3940755677828125</v>
      </c>
      <c r="AD26" s="305"/>
      <c r="AE26" s="78"/>
      <c r="AF26" s="78"/>
      <c r="AG26" s="78"/>
      <c r="AH26" s="78"/>
      <c r="AI26" s="78"/>
    </row>
    <row r="27" spans="13:35" ht="23.25" customHeight="1" x14ac:dyDescent="0.4">
      <c r="Q27" s="85"/>
      <c r="R27" s="85"/>
      <c r="S27" s="85"/>
      <c r="T27" s="85"/>
      <c r="U27" s="85"/>
      <c r="V27" s="85"/>
      <c r="W27" s="85"/>
      <c r="X27" s="85"/>
      <c r="Y27" s="85"/>
      <c r="Z27" s="85"/>
      <c r="AC27" s="305"/>
      <c r="AD27" s="305"/>
      <c r="AE27" s="78"/>
      <c r="AF27" s="78"/>
      <c r="AG27" s="78"/>
      <c r="AH27" s="78"/>
      <c r="AI27" s="78"/>
    </row>
    <row r="28" spans="13:35" ht="23.25" customHeight="1" x14ac:dyDescent="0.4">
      <c r="Q28" s="85"/>
      <c r="R28" s="85"/>
      <c r="S28" s="85"/>
      <c r="T28" s="85"/>
      <c r="U28" s="85"/>
      <c r="V28" s="85"/>
      <c r="W28" s="85"/>
      <c r="X28" s="85"/>
      <c r="Y28" s="85"/>
      <c r="Z28" s="85"/>
      <c r="AA28" s="85"/>
      <c r="AB28" s="85"/>
      <c r="AC28" s="78"/>
      <c r="AD28" s="78"/>
      <c r="AE28" s="78"/>
      <c r="AF28" s="78"/>
      <c r="AG28" s="78"/>
      <c r="AH28" s="78"/>
      <c r="AI28" s="78"/>
    </row>
    <row r="29" spans="13:35" ht="26.25" x14ac:dyDescent="0.4">
      <c r="Q29" s="85"/>
      <c r="R29" s="85"/>
      <c r="S29" s="85"/>
      <c r="T29" s="85"/>
      <c r="U29" s="85"/>
      <c r="V29" s="85"/>
      <c r="W29" s="85"/>
      <c r="X29" s="85"/>
      <c r="Y29" s="85"/>
      <c r="Z29" s="85"/>
      <c r="AA29" s="85"/>
      <c r="AB29" s="78"/>
      <c r="AC29" s="78"/>
      <c r="AD29" s="78"/>
      <c r="AE29" s="78"/>
      <c r="AF29" s="78"/>
      <c r="AG29" s="78"/>
      <c r="AH29" s="78"/>
      <c r="AI29" s="78"/>
    </row>
    <row r="30" spans="13:35" ht="26.25" x14ac:dyDescent="0.4">
      <c r="Q30" s="85"/>
      <c r="R30" s="85"/>
      <c r="S30" s="85"/>
      <c r="T30" s="85"/>
      <c r="U30" s="85"/>
      <c r="V30" s="85"/>
      <c r="W30" s="85"/>
      <c r="X30" s="85"/>
      <c r="Y30" s="85"/>
      <c r="Z30" s="85"/>
      <c r="AA30" s="85"/>
      <c r="AB30" s="78"/>
      <c r="AC30" s="78"/>
      <c r="AD30" s="78"/>
      <c r="AE30" s="78"/>
      <c r="AF30" s="78"/>
      <c r="AG30" s="78"/>
      <c r="AH30" s="78"/>
      <c r="AI30" s="78"/>
    </row>
    <row r="31" spans="13:35" ht="25.9" customHeight="1" x14ac:dyDescent="0.4">
      <c r="Q31" s="85"/>
      <c r="R31" s="85"/>
      <c r="S31" s="85"/>
      <c r="T31" s="85"/>
      <c r="U31" s="85"/>
      <c r="V31" s="85"/>
      <c r="W31" s="85"/>
      <c r="X31" s="85"/>
      <c r="Y31" s="85"/>
      <c r="Z31" s="85"/>
      <c r="AA31" s="85"/>
      <c r="AB31" s="78"/>
      <c r="AC31" s="78"/>
      <c r="AD31" s="78"/>
      <c r="AE31" s="78"/>
      <c r="AF31" s="78"/>
      <c r="AG31" s="78"/>
      <c r="AH31" s="78"/>
      <c r="AI31" s="78"/>
    </row>
    <row r="32" spans="13:35" ht="25.9" customHeight="1" x14ac:dyDescent="0.4">
      <c r="Q32" s="85"/>
      <c r="R32" s="85"/>
      <c r="S32" s="85"/>
      <c r="T32" s="85"/>
      <c r="U32" s="85"/>
      <c r="V32" s="85"/>
      <c r="W32" s="85"/>
      <c r="X32" s="85"/>
      <c r="Y32" s="85"/>
      <c r="Z32" s="85"/>
      <c r="AA32" s="85"/>
      <c r="AB32" s="78"/>
      <c r="AC32" s="78"/>
      <c r="AD32" s="78"/>
      <c r="AE32" s="78"/>
      <c r="AF32" s="78"/>
      <c r="AG32" s="78"/>
      <c r="AH32" s="78"/>
      <c r="AI32" s="78"/>
    </row>
    <row r="33" spans="16:35" ht="26.25" x14ac:dyDescent="0.4">
      <c r="Q33" s="85"/>
      <c r="R33" s="85"/>
      <c r="S33" s="85"/>
      <c r="T33" s="85"/>
      <c r="U33" s="85"/>
      <c r="V33" s="85"/>
      <c r="W33" s="85"/>
      <c r="X33" s="85"/>
      <c r="Y33" s="85"/>
      <c r="Z33" s="85"/>
      <c r="AA33" s="85"/>
      <c r="AB33" s="78"/>
      <c r="AC33" s="78"/>
      <c r="AD33" s="78"/>
      <c r="AE33" s="78"/>
      <c r="AF33" s="78"/>
      <c r="AG33" s="78"/>
      <c r="AH33" s="78"/>
      <c r="AI33" s="78"/>
    </row>
    <row r="34" spans="16:35" ht="26.25" x14ac:dyDescent="0.4">
      <c r="Q34" s="85"/>
      <c r="R34" s="85"/>
      <c r="S34" s="85"/>
      <c r="T34" s="85"/>
      <c r="U34" s="85"/>
      <c r="V34" s="85"/>
      <c r="W34" s="85"/>
      <c r="X34" s="85"/>
      <c r="Y34" s="85"/>
      <c r="Z34" s="85"/>
      <c r="AA34" s="85"/>
      <c r="AB34" s="85"/>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mergeCells count="1">
    <mergeCell ref="AC26:AD27"/>
  </mergeCells>
  <pageMargins left="0.7" right="0.7" top="0.75" bottom="0.75" header="0.3" footer="0.3"/>
  <pageSetup scale="3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2:AI80"/>
  <sheetViews>
    <sheetView zoomScale="70" zoomScaleNormal="70" workbookViewId="0"/>
  </sheetViews>
  <sheetFormatPr defaultColWidth="9.140625" defaultRowHeight="15" x14ac:dyDescent="0.25"/>
  <cols>
    <col min="1" max="9" width="9.140625" style="55"/>
    <col min="10" max="10" width="11.5703125" style="55" customWidth="1"/>
    <col min="11" max="11" width="12.42578125" style="55" customWidth="1"/>
    <col min="12" max="12" width="15.7109375" style="55" customWidth="1"/>
    <col min="13" max="15" width="9.140625" style="55"/>
    <col min="16" max="16" width="9.28515625" style="55" customWidth="1"/>
    <col min="17" max="17" width="8.140625" style="55" customWidth="1"/>
    <col min="18" max="20" width="9.140625" style="55"/>
    <col min="21" max="21" width="7.42578125" style="55" customWidth="1"/>
    <col min="22" max="22" width="8.140625" style="55" customWidth="1"/>
    <col min="23" max="16384" width="9.140625" style="55"/>
  </cols>
  <sheetData>
    <row r="12" spans="2:35" x14ac:dyDescent="0.25">
      <c r="B12" s="55" t="s">
        <v>74</v>
      </c>
    </row>
    <row r="13" spans="2:35" x14ac:dyDescent="0.25">
      <c r="Q13"/>
      <c r="R13"/>
      <c r="S13"/>
      <c r="T13"/>
      <c r="U13"/>
      <c r="V13"/>
      <c r="W13"/>
      <c r="X13"/>
      <c r="Y13"/>
      <c r="Z13"/>
      <c r="AA13"/>
      <c r="AB13"/>
    </row>
    <row r="14" spans="2:35" x14ac:dyDescent="0.25">
      <c r="Q14"/>
      <c r="R14"/>
      <c r="S14"/>
      <c r="T14"/>
      <c r="U14"/>
      <c r="V14"/>
      <c r="W14"/>
      <c r="X14"/>
      <c r="Y14"/>
      <c r="Z14"/>
      <c r="AA14"/>
      <c r="AB14"/>
      <c r="AC14" s="78"/>
      <c r="AD14" s="78"/>
      <c r="AE14" s="78"/>
      <c r="AF14" s="78"/>
      <c r="AG14" s="78"/>
      <c r="AH14" s="78"/>
      <c r="AI14" s="78"/>
    </row>
    <row r="15" spans="2:35" x14ac:dyDescent="0.25">
      <c r="Q15"/>
      <c r="R15"/>
      <c r="S15"/>
      <c r="T15"/>
      <c r="U15"/>
      <c r="V15"/>
      <c r="W15"/>
      <c r="X15"/>
      <c r="Y15"/>
      <c r="Z15"/>
      <c r="AA15"/>
      <c r="AB15"/>
      <c r="AC15" s="78"/>
      <c r="AD15" s="78"/>
      <c r="AE15" s="78"/>
      <c r="AF15" s="78"/>
      <c r="AG15" s="78"/>
      <c r="AH15" s="78"/>
      <c r="AI15" s="78"/>
    </row>
    <row r="16" spans="2:35" x14ac:dyDescent="0.25">
      <c r="Q16"/>
      <c r="R16"/>
      <c r="S16"/>
      <c r="T16"/>
      <c r="U16"/>
      <c r="V16"/>
      <c r="W16"/>
      <c r="X16"/>
      <c r="Y16"/>
      <c r="Z16"/>
      <c r="AA16"/>
      <c r="AB16"/>
      <c r="AC16" s="78"/>
      <c r="AD16" s="78"/>
      <c r="AE16" s="78"/>
      <c r="AF16" s="78"/>
      <c r="AG16" s="78"/>
      <c r="AH16" s="78"/>
      <c r="AI16" s="78"/>
    </row>
    <row r="17" spans="13:35" x14ac:dyDescent="0.25">
      <c r="Q17"/>
      <c r="R17"/>
      <c r="S17"/>
      <c r="T17"/>
      <c r="U17"/>
      <c r="V17"/>
      <c r="W17"/>
      <c r="X17"/>
      <c r="Y17"/>
      <c r="Z17"/>
      <c r="AA17"/>
      <c r="AB17"/>
      <c r="AC17" s="78"/>
      <c r="AD17" s="78"/>
      <c r="AE17" s="78"/>
      <c r="AF17" s="78"/>
      <c r="AG17" s="78"/>
      <c r="AH17" s="78"/>
      <c r="AI17" s="78"/>
    </row>
    <row r="18" spans="13:35" x14ac:dyDescent="0.25">
      <c r="Q18"/>
      <c r="R18"/>
      <c r="S18"/>
      <c r="T18"/>
      <c r="U18"/>
      <c r="V18"/>
      <c r="W18"/>
      <c r="X18"/>
      <c r="Y18"/>
      <c r="Z18"/>
      <c r="AA18"/>
      <c r="AB18"/>
      <c r="AC18" s="78"/>
      <c r="AD18" s="78"/>
      <c r="AE18" s="78"/>
      <c r="AF18" s="78"/>
      <c r="AG18" s="78"/>
      <c r="AH18" s="78"/>
      <c r="AI18" s="78"/>
    </row>
    <row r="19" spans="13:35" x14ac:dyDescent="0.25">
      <c r="Q19"/>
      <c r="R19"/>
      <c r="S19"/>
      <c r="T19"/>
      <c r="U19"/>
      <c r="V19"/>
      <c r="W19"/>
      <c r="X19"/>
      <c r="Y19"/>
      <c r="Z19"/>
      <c r="AA19"/>
      <c r="AB19"/>
      <c r="AC19" s="78"/>
      <c r="AD19" s="78"/>
      <c r="AE19" s="78"/>
      <c r="AF19" s="78"/>
      <c r="AG19" s="78"/>
      <c r="AH19" s="78"/>
      <c r="AI19" s="78"/>
    </row>
    <row r="20" spans="13:35" ht="23.25" x14ac:dyDescent="0.35">
      <c r="Q20" s="181"/>
      <c r="R20" s="80"/>
      <c r="S20" s="80"/>
      <c r="T20" s="80"/>
      <c r="U20" s="80"/>
      <c r="V20"/>
      <c r="W20"/>
      <c r="X20"/>
      <c r="Y20"/>
      <c r="Z20"/>
      <c r="AA20"/>
      <c r="AB20"/>
      <c r="AC20" s="78"/>
      <c r="AD20" s="78"/>
      <c r="AE20" s="78"/>
      <c r="AF20" s="78"/>
      <c r="AG20" s="78"/>
      <c r="AH20" s="78"/>
      <c r="AI20" s="78"/>
    </row>
    <row r="21" spans="13:35" ht="23.25" x14ac:dyDescent="0.35">
      <c r="Q21" s="181"/>
      <c r="R21" s="80"/>
      <c r="S21" s="80"/>
      <c r="T21" s="80"/>
      <c r="U21" s="80"/>
      <c r="V21"/>
      <c r="W21"/>
      <c r="X21"/>
      <c r="Y21"/>
      <c r="Z21"/>
      <c r="AA21"/>
      <c r="AB21"/>
      <c r="AC21" s="78"/>
      <c r="AD21" s="78"/>
      <c r="AE21" s="78"/>
      <c r="AF21" s="78"/>
      <c r="AG21" s="78"/>
      <c r="AH21" s="78"/>
      <c r="AI21" s="78"/>
    </row>
    <row r="22" spans="13:35" ht="23.25" customHeight="1" x14ac:dyDescent="0.35">
      <c r="Q22" s="181"/>
      <c r="R22" s="80"/>
      <c r="S22" s="80"/>
      <c r="T22" s="80"/>
      <c r="U22" s="80"/>
      <c r="V22" s="182"/>
      <c r="W22" s="182"/>
      <c r="X22"/>
      <c r="Y22"/>
      <c r="Z22"/>
      <c r="AA22"/>
      <c r="AB22"/>
      <c r="AC22" s="78"/>
      <c r="AD22" s="78"/>
      <c r="AE22" s="78"/>
      <c r="AF22" s="78"/>
      <c r="AG22" s="78"/>
      <c r="AH22" s="78"/>
      <c r="AI22" s="78"/>
    </row>
    <row r="23" spans="13:35" ht="23.25" customHeight="1" x14ac:dyDescent="0.35">
      <c r="Q23" s="181"/>
      <c r="R23" s="80"/>
      <c r="S23" s="80"/>
      <c r="T23" s="80"/>
      <c r="U23" s="80"/>
      <c r="V23" s="182"/>
      <c r="W23" s="182"/>
      <c r="X23"/>
      <c r="Y23"/>
      <c r="Z23"/>
      <c r="AA23"/>
      <c r="AB23"/>
      <c r="AC23" s="78"/>
      <c r="AD23" s="78"/>
      <c r="AE23" s="78"/>
      <c r="AF23" s="78"/>
      <c r="AG23" s="78"/>
      <c r="AH23" s="78"/>
      <c r="AI23" s="78"/>
    </row>
    <row r="24" spans="13:35" ht="23.25" x14ac:dyDescent="0.35">
      <c r="M24" s="81"/>
      <c r="Q24" s="181"/>
      <c r="R24" s="80"/>
      <c r="S24" s="80"/>
      <c r="T24" s="80"/>
      <c r="U24" s="80"/>
      <c r="V24"/>
      <c r="W24"/>
      <c r="X24"/>
      <c r="Y24"/>
      <c r="Z24"/>
      <c r="AA24"/>
      <c r="AB24"/>
      <c r="AC24" s="78"/>
      <c r="AD24" s="78"/>
      <c r="AE24" s="78"/>
      <c r="AF24" s="78"/>
      <c r="AG24" s="78"/>
      <c r="AH24" s="78"/>
      <c r="AI24" s="78"/>
    </row>
    <row r="25" spans="13:35" ht="23.25" x14ac:dyDescent="0.35">
      <c r="Q25" s="80"/>
      <c r="R25" s="80"/>
      <c r="S25" s="80"/>
      <c r="T25" s="80"/>
      <c r="U25" s="80"/>
      <c r="V25"/>
      <c r="W25"/>
      <c r="X25"/>
      <c r="Y25"/>
      <c r="Z25"/>
      <c r="AA25"/>
      <c r="AB25"/>
      <c r="AC25" s="78"/>
      <c r="AD25" s="78"/>
      <c r="AE25" s="78"/>
      <c r="AF25" s="78"/>
      <c r="AG25" s="78"/>
      <c r="AH25" s="78"/>
      <c r="AI25" s="78"/>
    </row>
    <row r="26" spans="13:35" ht="23.25" x14ac:dyDescent="0.35">
      <c r="Q26" s="183"/>
      <c r="R26" s="84"/>
      <c r="S26" s="80"/>
      <c r="T26" s="80"/>
      <c r="U26" s="80"/>
      <c r="V26"/>
      <c r="W26"/>
      <c r="X26"/>
      <c r="Y26"/>
      <c r="Z26"/>
      <c r="AA26"/>
      <c r="AB26"/>
      <c r="AC26" s="78"/>
      <c r="AD26" s="78"/>
      <c r="AE26" s="78"/>
      <c r="AF26" s="78"/>
      <c r="AG26" s="78"/>
      <c r="AH26" s="78"/>
      <c r="AI26" s="78"/>
    </row>
    <row r="27" spans="13:35" ht="23.25" customHeight="1" x14ac:dyDescent="0.35">
      <c r="Q27" s="80"/>
      <c r="R27" s="80"/>
      <c r="S27" s="80"/>
      <c r="T27" s="80"/>
      <c r="U27" s="80"/>
      <c r="V27" s="182"/>
      <c r="W27" s="182"/>
      <c r="X27"/>
      <c r="Y27"/>
      <c r="Z27"/>
      <c r="AA27"/>
      <c r="AB27"/>
      <c r="AC27" s="78"/>
      <c r="AD27" s="78"/>
      <c r="AE27" s="78"/>
      <c r="AF27" s="78"/>
      <c r="AG27" s="78"/>
      <c r="AH27" s="78"/>
      <c r="AI27" s="78"/>
    </row>
    <row r="28" spans="13:35" ht="23.25" customHeight="1" x14ac:dyDescent="0.35">
      <c r="Q28" s="80"/>
      <c r="R28" s="80"/>
      <c r="S28" s="80"/>
      <c r="T28" s="80"/>
      <c r="U28" s="80"/>
      <c r="V28" s="182"/>
      <c r="W28" s="182"/>
      <c r="X28"/>
      <c r="Y28"/>
      <c r="Z28"/>
      <c r="AA28"/>
      <c r="AB28"/>
      <c r="AC28" s="78"/>
      <c r="AD28" s="78"/>
      <c r="AE28" s="78"/>
      <c r="AF28" s="78"/>
      <c r="AG28" s="78"/>
      <c r="AH28" s="78"/>
      <c r="AI28" s="78"/>
    </row>
    <row r="29" spans="13:35" x14ac:dyDescent="0.25">
      <c r="Q29"/>
      <c r="R29"/>
      <c r="S29"/>
      <c r="T29"/>
      <c r="U29"/>
      <c r="V29"/>
      <c r="W29"/>
      <c r="X29"/>
      <c r="Y29"/>
      <c r="Z29"/>
      <c r="AA29"/>
      <c r="AB29"/>
      <c r="AC29" s="78"/>
      <c r="AD29" s="78"/>
      <c r="AE29" s="78"/>
      <c r="AF29" s="78"/>
      <c r="AG29" s="78"/>
      <c r="AH29" s="78"/>
      <c r="AI29" s="78"/>
    </row>
    <row r="30" spans="13:35" x14ac:dyDescent="0.25">
      <c r="Q30"/>
      <c r="R30"/>
      <c r="S30"/>
      <c r="T30"/>
      <c r="U30"/>
      <c r="V30"/>
      <c r="W30"/>
      <c r="X30"/>
      <c r="Y30"/>
      <c r="Z30"/>
      <c r="AA30"/>
      <c r="AB30"/>
      <c r="AC30" s="78"/>
      <c r="AD30" s="78"/>
      <c r="AE30" s="78"/>
      <c r="AF30" s="78"/>
      <c r="AG30" s="78"/>
      <c r="AH30" s="78"/>
      <c r="AI30" s="78"/>
    </row>
    <row r="31" spans="13:35" x14ac:dyDescent="0.25">
      <c r="Q31"/>
      <c r="R31"/>
      <c r="S31"/>
      <c r="T31"/>
      <c r="U31"/>
      <c r="V31"/>
      <c r="W31"/>
      <c r="X31"/>
      <c r="Y31"/>
      <c r="Z31"/>
      <c r="AA31"/>
      <c r="AB31"/>
      <c r="AC31" s="78"/>
      <c r="AD31" s="78"/>
      <c r="AE31" s="78"/>
      <c r="AF31" s="78"/>
      <c r="AG31" s="78"/>
      <c r="AH31" s="78"/>
      <c r="AI31" s="78"/>
    </row>
    <row r="32" spans="13:35" x14ac:dyDescent="0.25">
      <c r="Q32"/>
      <c r="R32"/>
      <c r="S32"/>
      <c r="T32"/>
      <c r="U32"/>
      <c r="V32"/>
      <c r="W32"/>
      <c r="X32"/>
      <c r="Y32"/>
      <c r="Z32"/>
      <c r="AA32"/>
      <c r="AB32"/>
      <c r="AC32" s="78"/>
      <c r="AD32" s="78"/>
      <c r="AE32" s="78"/>
      <c r="AF32" s="78"/>
      <c r="AG32" s="78"/>
      <c r="AH32" s="78"/>
      <c r="AI32" s="78"/>
    </row>
    <row r="33" spans="16:35" x14ac:dyDescent="0.25">
      <c r="Q33"/>
      <c r="R33"/>
      <c r="S33"/>
      <c r="T33"/>
      <c r="U33"/>
      <c r="V33"/>
      <c r="W33"/>
      <c r="X33"/>
      <c r="Y33"/>
      <c r="Z33"/>
      <c r="AA33"/>
      <c r="AB33"/>
      <c r="AC33" s="78"/>
      <c r="AD33" s="78"/>
      <c r="AE33" s="78"/>
      <c r="AF33" s="78"/>
      <c r="AG33" s="78"/>
      <c r="AH33" s="78"/>
      <c r="AI33" s="78"/>
    </row>
    <row r="34" spans="16:35" x14ac:dyDescent="0.25">
      <c r="Q34"/>
      <c r="R34"/>
      <c r="S34"/>
      <c r="T34"/>
      <c r="U34"/>
      <c r="V34"/>
      <c r="W34"/>
      <c r="X34"/>
      <c r="Y34"/>
      <c r="Z34"/>
      <c r="AA34"/>
      <c r="AB34"/>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2:AI80"/>
  <sheetViews>
    <sheetView zoomScale="70" zoomScaleNormal="70" workbookViewId="0"/>
  </sheetViews>
  <sheetFormatPr defaultColWidth="9.140625" defaultRowHeight="15" x14ac:dyDescent="0.25"/>
  <cols>
    <col min="1" max="9" width="9.140625" style="55"/>
    <col min="10" max="10" width="11.5703125" style="55" customWidth="1"/>
    <col min="11" max="11" width="12.42578125" style="55" customWidth="1"/>
    <col min="12" max="12" width="15.7109375" style="55" customWidth="1"/>
    <col min="13" max="15" width="9.140625" style="55"/>
    <col min="16" max="16" width="9.28515625" style="55" customWidth="1"/>
    <col min="17" max="17" width="8.140625" style="55" customWidth="1"/>
    <col min="18" max="20" width="9.140625" style="55"/>
    <col min="21" max="21" width="7.42578125" style="55" customWidth="1"/>
    <col min="22" max="22" width="8.140625" style="55" customWidth="1"/>
    <col min="23" max="16384" width="9.140625" style="55"/>
  </cols>
  <sheetData>
    <row r="12" spans="2:35" x14ac:dyDescent="0.25">
      <c r="B12" s="55" t="s">
        <v>74</v>
      </c>
    </row>
    <row r="13" spans="2:35" x14ac:dyDescent="0.25">
      <c r="Q13"/>
      <c r="R13"/>
      <c r="S13"/>
      <c r="T13"/>
      <c r="U13"/>
      <c r="V13"/>
      <c r="W13"/>
      <c r="X13"/>
      <c r="Y13"/>
      <c r="Z13"/>
      <c r="AA13"/>
      <c r="AB13"/>
    </row>
    <row r="14" spans="2:35" x14ac:dyDescent="0.25">
      <c r="Q14"/>
      <c r="R14"/>
      <c r="S14"/>
      <c r="T14"/>
      <c r="U14"/>
      <c r="V14"/>
      <c r="W14"/>
      <c r="X14"/>
      <c r="Y14"/>
      <c r="Z14"/>
      <c r="AA14"/>
      <c r="AB14"/>
      <c r="AC14" s="78"/>
      <c r="AD14" s="78"/>
      <c r="AE14" s="78"/>
      <c r="AF14" s="78"/>
      <c r="AG14" s="78"/>
      <c r="AH14" s="78"/>
      <c r="AI14" s="78"/>
    </row>
    <row r="15" spans="2:35" x14ac:dyDescent="0.25">
      <c r="Q15"/>
      <c r="R15"/>
      <c r="S15"/>
      <c r="T15"/>
      <c r="U15"/>
      <c r="V15"/>
      <c r="W15"/>
      <c r="X15"/>
      <c r="Y15"/>
      <c r="Z15"/>
      <c r="AA15"/>
      <c r="AB15"/>
      <c r="AC15" s="78"/>
      <c r="AD15" s="78"/>
      <c r="AE15" s="78"/>
      <c r="AF15" s="78"/>
      <c r="AG15" s="78"/>
      <c r="AH15" s="78"/>
      <c r="AI15" s="78"/>
    </row>
    <row r="16" spans="2:35" x14ac:dyDescent="0.25">
      <c r="Q16"/>
      <c r="R16"/>
      <c r="S16"/>
      <c r="T16"/>
      <c r="U16"/>
      <c r="V16"/>
      <c r="W16"/>
      <c r="X16"/>
      <c r="Y16"/>
      <c r="Z16"/>
      <c r="AA16"/>
      <c r="AB16"/>
      <c r="AC16" s="78"/>
      <c r="AD16" s="78"/>
      <c r="AE16" s="78"/>
      <c r="AF16" s="78"/>
      <c r="AG16" s="78"/>
      <c r="AH16" s="78"/>
      <c r="AI16" s="78"/>
    </row>
    <row r="17" spans="13:35" x14ac:dyDescent="0.25">
      <c r="Q17"/>
      <c r="R17"/>
      <c r="S17"/>
      <c r="T17"/>
      <c r="U17"/>
      <c r="V17"/>
      <c r="W17"/>
      <c r="X17"/>
      <c r="Y17"/>
      <c r="Z17"/>
      <c r="AA17"/>
      <c r="AB17"/>
      <c r="AC17" s="78"/>
      <c r="AD17" s="78"/>
      <c r="AE17" s="78"/>
      <c r="AF17" s="78"/>
      <c r="AG17" s="78"/>
      <c r="AH17" s="78"/>
      <c r="AI17" s="78"/>
    </row>
    <row r="18" spans="13:35" x14ac:dyDescent="0.25">
      <c r="Q18"/>
      <c r="R18"/>
      <c r="S18"/>
      <c r="T18"/>
      <c r="U18"/>
      <c r="V18"/>
      <c r="W18"/>
      <c r="X18"/>
      <c r="Y18"/>
      <c r="Z18"/>
      <c r="AA18"/>
      <c r="AB18"/>
      <c r="AC18" s="78"/>
      <c r="AD18" s="78"/>
      <c r="AE18" s="78"/>
      <c r="AF18" s="78"/>
      <c r="AG18" s="78"/>
      <c r="AH18" s="78"/>
      <c r="AI18" s="78"/>
    </row>
    <row r="19" spans="13:35" x14ac:dyDescent="0.25">
      <c r="Q19"/>
      <c r="R19"/>
      <c r="S19"/>
      <c r="T19"/>
      <c r="U19"/>
      <c r="V19"/>
      <c r="W19"/>
      <c r="X19"/>
      <c r="Y19"/>
      <c r="Z19"/>
      <c r="AA19"/>
      <c r="AB19"/>
      <c r="AC19" s="78"/>
      <c r="AD19" s="78"/>
      <c r="AE19" s="78"/>
      <c r="AF19" s="78"/>
      <c r="AG19" s="78"/>
      <c r="AH19" s="78"/>
      <c r="AI19" s="78"/>
    </row>
    <row r="20" spans="13:35" ht="23.25" x14ac:dyDescent="0.35">
      <c r="Q20" s="181"/>
      <c r="R20" s="80"/>
      <c r="S20" s="80"/>
      <c r="T20" s="80"/>
      <c r="U20" s="80"/>
      <c r="V20"/>
      <c r="W20"/>
      <c r="X20"/>
      <c r="Y20"/>
      <c r="Z20"/>
      <c r="AA20"/>
      <c r="AB20"/>
      <c r="AC20" s="78"/>
      <c r="AD20" s="78"/>
      <c r="AE20" s="78"/>
      <c r="AF20" s="78"/>
      <c r="AG20" s="78"/>
      <c r="AH20" s="78"/>
      <c r="AI20" s="78"/>
    </row>
    <row r="21" spans="13:35" ht="23.25" x14ac:dyDescent="0.35">
      <c r="Q21" s="181"/>
      <c r="R21" s="80"/>
      <c r="S21" s="80"/>
      <c r="T21" s="80"/>
      <c r="U21" s="80"/>
      <c r="V21"/>
      <c r="W21"/>
      <c r="X21"/>
      <c r="Y21"/>
      <c r="Z21"/>
      <c r="AA21"/>
      <c r="AB21"/>
      <c r="AC21" s="78"/>
      <c r="AD21" s="78"/>
      <c r="AE21" s="78"/>
      <c r="AF21" s="78"/>
      <c r="AG21" s="78"/>
      <c r="AH21" s="78"/>
      <c r="AI21" s="78"/>
    </row>
    <row r="22" spans="13:35" ht="23.25" customHeight="1" x14ac:dyDescent="0.35">
      <c r="Q22" s="181"/>
      <c r="R22" s="80"/>
      <c r="S22" s="80"/>
      <c r="T22" s="80"/>
      <c r="U22" s="80"/>
      <c r="V22" s="182"/>
      <c r="W22" s="182"/>
      <c r="X22"/>
      <c r="Y22"/>
      <c r="Z22"/>
      <c r="AA22"/>
      <c r="AB22"/>
      <c r="AC22" s="78"/>
      <c r="AD22" s="78"/>
      <c r="AE22" s="78"/>
      <c r="AF22" s="78"/>
      <c r="AG22" s="78"/>
      <c r="AH22" s="78"/>
      <c r="AI22" s="78"/>
    </row>
    <row r="23" spans="13:35" ht="23.25" customHeight="1" x14ac:dyDescent="0.35">
      <c r="Q23" s="181"/>
      <c r="R23" s="80"/>
      <c r="S23" s="80"/>
      <c r="T23" s="80"/>
      <c r="U23" s="80"/>
      <c r="V23" s="182"/>
      <c r="W23" s="182"/>
      <c r="X23"/>
      <c r="Y23"/>
      <c r="Z23"/>
      <c r="AA23"/>
      <c r="AB23"/>
      <c r="AC23" s="78"/>
      <c r="AD23" s="78"/>
      <c r="AE23" s="78"/>
      <c r="AF23" s="78"/>
      <c r="AG23" s="78"/>
      <c r="AH23" s="78"/>
      <c r="AI23" s="78"/>
    </row>
    <row r="24" spans="13:35" ht="23.25" x14ac:dyDescent="0.35">
      <c r="M24" s="81"/>
      <c r="Q24" s="181"/>
      <c r="R24" s="80"/>
      <c r="S24" s="80"/>
      <c r="T24" s="80"/>
      <c r="U24" s="80"/>
      <c r="V24"/>
      <c r="W24"/>
      <c r="X24"/>
      <c r="Y24"/>
      <c r="Z24"/>
      <c r="AA24"/>
      <c r="AB24"/>
      <c r="AC24" s="78"/>
      <c r="AD24" s="78"/>
      <c r="AE24" s="78"/>
      <c r="AF24" s="78"/>
      <c r="AG24" s="78"/>
      <c r="AH24" s="78"/>
      <c r="AI24" s="78"/>
    </row>
    <row r="25" spans="13:35" ht="23.25" x14ac:dyDescent="0.35">
      <c r="Q25" s="80"/>
      <c r="R25" s="80"/>
      <c r="S25" s="80"/>
      <c r="T25" s="80"/>
      <c r="U25" s="80"/>
      <c r="V25"/>
      <c r="W25"/>
      <c r="X25"/>
      <c r="Y25"/>
      <c r="Z25"/>
      <c r="AA25"/>
      <c r="AB25"/>
      <c r="AC25" s="78"/>
      <c r="AD25" s="78"/>
      <c r="AE25" s="78"/>
      <c r="AF25" s="78"/>
      <c r="AG25" s="78"/>
      <c r="AH25" s="78"/>
      <c r="AI25" s="78"/>
    </row>
    <row r="26" spans="13:35" ht="23.25" x14ac:dyDescent="0.35">
      <c r="Q26" s="183"/>
      <c r="R26" s="84"/>
      <c r="S26" s="80"/>
      <c r="T26" s="80"/>
      <c r="U26" s="80"/>
      <c r="V26"/>
      <c r="W26"/>
      <c r="X26"/>
      <c r="Y26"/>
      <c r="Z26"/>
      <c r="AA26"/>
      <c r="AB26"/>
      <c r="AC26" s="78"/>
      <c r="AD26" s="78"/>
      <c r="AE26" s="78"/>
      <c r="AF26" s="78"/>
      <c r="AG26" s="78"/>
      <c r="AH26" s="78"/>
      <c r="AI26" s="78"/>
    </row>
    <row r="27" spans="13:35" ht="23.25" customHeight="1" x14ac:dyDescent="0.35">
      <c r="Q27" s="80"/>
      <c r="R27" s="80"/>
      <c r="S27" s="80"/>
      <c r="T27" s="80"/>
      <c r="U27" s="80"/>
      <c r="V27" s="182"/>
      <c r="W27" s="182"/>
      <c r="X27"/>
      <c r="Y27"/>
      <c r="Z27"/>
      <c r="AA27"/>
      <c r="AB27"/>
      <c r="AC27" s="78"/>
      <c r="AD27" s="78"/>
      <c r="AE27" s="78"/>
      <c r="AF27" s="78"/>
      <c r="AG27" s="78"/>
      <c r="AH27" s="78"/>
      <c r="AI27" s="78"/>
    </row>
    <row r="28" spans="13:35" ht="23.25" customHeight="1" x14ac:dyDescent="0.25">
      <c r="AC28" s="78"/>
      <c r="AD28" s="78"/>
      <c r="AE28" s="78"/>
      <c r="AF28" s="78"/>
      <c r="AG28" s="78"/>
      <c r="AH28" s="78"/>
      <c r="AI28" s="78"/>
    </row>
    <row r="29" spans="13:35" x14ac:dyDescent="0.25">
      <c r="AC29" s="78"/>
      <c r="AD29" s="78"/>
      <c r="AE29" s="78"/>
      <c r="AF29" s="78"/>
      <c r="AG29" s="78"/>
      <c r="AH29" s="78"/>
      <c r="AI29" s="78"/>
    </row>
    <row r="30" spans="13:35" x14ac:dyDescent="0.25">
      <c r="AC30" s="78"/>
      <c r="AD30" s="78"/>
      <c r="AE30" s="78"/>
      <c r="AF30" s="78"/>
      <c r="AG30" s="78"/>
      <c r="AH30" s="78"/>
      <c r="AI30" s="78"/>
    </row>
    <row r="31" spans="13:35" x14ac:dyDescent="0.25">
      <c r="AC31" s="78"/>
      <c r="AD31" s="78"/>
      <c r="AE31" s="78"/>
      <c r="AF31" s="78"/>
      <c r="AG31" s="78"/>
      <c r="AH31" s="78"/>
      <c r="AI31" s="78"/>
    </row>
    <row r="32" spans="13:35" x14ac:dyDescent="0.25">
      <c r="AC32" s="78"/>
      <c r="AD32" s="78"/>
      <c r="AE32" s="78"/>
      <c r="AF32" s="78"/>
      <c r="AG32" s="78"/>
      <c r="AH32" s="78"/>
      <c r="AI32" s="78"/>
    </row>
    <row r="33" spans="16:35" x14ac:dyDescent="0.25">
      <c r="AC33" s="78"/>
      <c r="AD33" s="78"/>
      <c r="AE33" s="78"/>
      <c r="AF33" s="78"/>
      <c r="AG33" s="78"/>
      <c r="AH33" s="78"/>
      <c r="AI33" s="78"/>
    </row>
    <row r="34" spans="16:35" x14ac:dyDescent="0.25">
      <c r="AC34" s="78"/>
      <c r="AD34" s="78"/>
      <c r="AE34" s="78"/>
      <c r="AF34" s="78"/>
      <c r="AG34" s="78"/>
      <c r="AH34" s="78"/>
      <c r="AI34" s="78"/>
    </row>
    <row r="35" spans="16:35" x14ac:dyDescent="0.25">
      <c r="AC35" s="78"/>
      <c r="AD35" s="78"/>
      <c r="AE35" s="78"/>
      <c r="AF35" s="78"/>
      <c r="AG35" s="78"/>
      <c r="AH35" s="78"/>
      <c r="AI35" s="78"/>
    </row>
    <row r="36" spans="16:35" x14ac:dyDescent="0.25">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2:AI80"/>
  <sheetViews>
    <sheetView zoomScale="70" zoomScaleNormal="70" workbookViewId="0"/>
  </sheetViews>
  <sheetFormatPr defaultColWidth="9.140625" defaultRowHeight="15" x14ac:dyDescent="0.25"/>
  <cols>
    <col min="1" max="9" width="9.140625" style="55"/>
    <col min="10" max="10" width="11.5703125" style="55" customWidth="1"/>
    <col min="11" max="11" width="12.42578125" style="55" customWidth="1"/>
    <col min="12" max="12" width="15.7109375" style="55" customWidth="1"/>
    <col min="13" max="15" width="9.140625" style="55"/>
    <col min="16" max="16" width="9.28515625" style="55" customWidth="1"/>
    <col min="17" max="17" width="8.140625" style="55" customWidth="1"/>
    <col min="18" max="20" width="9.140625" style="55"/>
    <col min="21" max="21" width="7.42578125" style="55" customWidth="1"/>
    <col min="22" max="22" width="8.140625" style="55" customWidth="1"/>
    <col min="23" max="16384" width="9.140625" style="55"/>
  </cols>
  <sheetData>
    <row r="12" spans="2:35" x14ac:dyDescent="0.25">
      <c r="B12" s="55" t="s">
        <v>74</v>
      </c>
    </row>
    <row r="13" spans="2:35" x14ac:dyDescent="0.25">
      <c r="Q13"/>
      <c r="R13"/>
      <c r="S13"/>
      <c r="T13"/>
      <c r="U13"/>
      <c r="V13"/>
      <c r="W13"/>
      <c r="X13"/>
      <c r="Y13"/>
      <c r="Z13"/>
      <c r="AA13"/>
      <c r="AB13"/>
    </row>
    <row r="14" spans="2:35" x14ac:dyDescent="0.25">
      <c r="Q14"/>
      <c r="R14"/>
      <c r="S14"/>
      <c r="T14"/>
      <c r="U14"/>
      <c r="V14"/>
      <c r="W14"/>
      <c r="X14"/>
      <c r="Y14"/>
      <c r="Z14"/>
      <c r="AA14"/>
      <c r="AB14"/>
      <c r="AC14" s="78"/>
      <c r="AD14" s="78"/>
      <c r="AE14" s="78"/>
      <c r="AF14" s="78"/>
      <c r="AG14" s="78"/>
      <c r="AH14" s="78"/>
      <c r="AI14" s="78"/>
    </row>
    <row r="15" spans="2:35" x14ac:dyDescent="0.25">
      <c r="Q15"/>
      <c r="R15"/>
      <c r="S15"/>
      <c r="T15"/>
      <c r="U15"/>
      <c r="V15"/>
      <c r="W15"/>
      <c r="X15"/>
      <c r="Y15"/>
      <c r="Z15"/>
      <c r="AA15"/>
      <c r="AB15"/>
      <c r="AC15" s="78"/>
      <c r="AD15" s="78"/>
      <c r="AE15" s="78"/>
      <c r="AF15" s="78"/>
      <c r="AG15" s="78"/>
      <c r="AH15" s="78"/>
      <c r="AI15" s="78"/>
    </row>
    <row r="16" spans="2:35" x14ac:dyDescent="0.25">
      <c r="Q16"/>
      <c r="R16"/>
      <c r="S16"/>
      <c r="T16"/>
      <c r="U16"/>
      <c r="V16"/>
      <c r="W16"/>
      <c r="X16"/>
      <c r="Y16"/>
      <c r="Z16"/>
      <c r="AA16"/>
      <c r="AB16"/>
      <c r="AC16" s="78"/>
      <c r="AD16" s="78"/>
      <c r="AE16" s="78"/>
      <c r="AF16" s="78"/>
      <c r="AG16" s="78"/>
      <c r="AH16" s="78"/>
      <c r="AI16" s="78"/>
    </row>
    <row r="17" spans="13:35" x14ac:dyDescent="0.25">
      <c r="Q17"/>
      <c r="R17"/>
      <c r="S17"/>
      <c r="T17"/>
      <c r="U17"/>
      <c r="V17"/>
      <c r="W17"/>
      <c r="X17"/>
      <c r="Y17"/>
      <c r="Z17"/>
      <c r="AA17"/>
      <c r="AB17"/>
      <c r="AC17" s="78"/>
      <c r="AD17" s="78"/>
      <c r="AE17" s="78"/>
      <c r="AF17" s="78"/>
      <c r="AG17" s="78"/>
      <c r="AH17" s="78"/>
      <c r="AI17" s="78"/>
    </row>
    <row r="18" spans="13:35" x14ac:dyDescent="0.25">
      <c r="Q18"/>
      <c r="R18"/>
      <c r="S18"/>
      <c r="T18"/>
      <c r="U18"/>
      <c r="V18"/>
      <c r="W18"/>
      <c r="X18"/>
      <c r="Y18"/>
      <c r="Z18"/>
      <c r="AA18"/>
      <c r="AB18"/>
      <c r="AC18" s="78"/>
      <c r="AD18" s="78"/>
      <c r="AE18" s="78"/>
      <c r="AF18" s="78"/>
      <c r="AG18" s="78"/>
      <c r="AH18" s="78"/>
      <c r="AI18" s="78"/>
    </row>
    <row r="19" spans="13:35" x14ac:dyDescent="0.25">
      <c r="Q19"/>
      <c r="R19"/>
      <c r="S19"/>
      <c r="T19"/>
      <c r="U19"/>
      <c r="V19"/>
      <c r="W19"/>
      <c r="X19"/>
      <c r="Y19"/>
      <c r="Z19"/>
      <c r="AA19"/>
      <c r="AB19"/>
      <c r="AC19" s="78"/>
      <c r="AD19" s="78"/>
      <c r="AE19" s="78"/>
      <c r="AF19" s="78"/>
      <c r="AG19" s="78"/>
      <c r="AH19" s="78"/>
      <c r="AI19" s="78"/>
    </row>
    <row r="20" spans="13:35" ht="23.25" x14ac:dyDescent="0.35">
      <c r="Q20" s="181"/>
      <c r="R20" s="80"/>
      <c r="S20" s="80"/>
      <c r="T20" s="80"/>
      <c r="U20" s="80"/>
      <c r="V20"/>
      <c r="W20"/>
      <c r="X20"/>
      <c r="Y20"/>
      <c r="Z20"/>
      <c r="AA20"/>
      <c r="AB20"/>
      <c r="AC20" s="78"/>
      <c r="AD20" s="78"/>
      <c r="AE20" s="78"/>
      <c r="AF20" s="78"/>
      <c r="AG20" s="78"/>
      <c r="AH20" s="78"/>
      <c r="AI20" s="78"/>
    </row>
    <row r="21" spans="13:35" ht="23.25" x14ac:dyDescent="0.35">
      <c r="Q21" s="181"/>
      <c r="R21" s="80"/>
      <c r="S21" s="80"/>
      <c r="T21" s="80"/>
      <c r="U21" s="80"/>
      <c r="V21"/>
      <c r="W21"/>
      <c r="X21"/>
      <c r="Y21"/>
      <c r="Z21"/>
      <c r="AA21"/>
      <c r="AB21"/>
      <c r="AC21" s="78"/>
      <c r="AD21" s="78"/>
      <c r="AE21" s="78"/>
      <c r="AF21" s="78"/>
      <c r="AG21" s="78"/>
      <c r="AH21" s="78"/>
      <c r="AI21" s="78"/>
    </row>
    <row r="22" spans="13:35" ht="23.25" customHeight="1" x14ac:dyDescent="0.35">
      <c r="Q22" s="181"/>
      <c r="R22" s="80"/>
      <c r="S22" s="80"/>
      <c r="T22" s="80"/>
      <c r="U22" s="80"/>
      <c r="V22" s="182"/>
      <c r="W22" s="182"/>
      <c r="X22"/>
      <c r="Y22"/>
      <c r="Z22"/>
      <c r="AA22"/>
      <c r="AB22"/>
      <c r="AC22" s="78"/>
      <c r="AD22" s="78"/>
      <c r="AE22" s="78"/>
      <c r="AF22" s="78"/>
      <c r="AG22" s="78"/>
      <c r="AH22" s="78"/>
      <c r="AI22" s="78"/>
    </row>
    <row r="23" spans="13:35" ht="23.25" customHeight="1" x14ac:dyDescent="0.35">
      <c r="Q23" s="181"/>
      <c r="R23" s="80"/>
      <c r="S23" s="80"/>
      <c r="T23" s="80"/>
      <c r="U23" s="80"/>
      <c r="V23" s="182"/>
      <c r="W23" s="182"/>
      <c r="X23"/>
      <c r="Y23"/>
      <c r="Z23"/>
      <c r="AA23"/>
      <c r="AB23"/>
      <c r="AC23" s="78"/>
      <c r="AD23" s="78"/>
      <c r="AE23" s="78"/>
      <c r="AF23" s="78"/>
      <c r="AG23" s="78"/>
      <c r="AH23" s="78"/>
      <c r="AI23" s="78"/>
    </row>
    <row r="24" spans="13:35" ht="23.25" x14ac:dyDescent="0.35">
      <c r="M24" s="81"/>
      <c r="Q24" s="181"/>
      <c r="R24" s="80"/>
      <c r="S24" s="80"/>
      <c r="T24" s="80"/>
      <c r="U24" s="80"/>
      <c r="V24"/>
      <c r="W24"/>
      <c r="X24"/>
      <c r="Y24"/>
      <c r="Z24"/>
      <c r="AA24"/>
      <c r="AB24"/>
      <c r="AC24" s="78"/>
      <c r="AD24" s="78"/>
      <c r="AE24" s="78"/>
      <c r="AF24" s="78"/>
      <c r="AG24" s="78"/>
      <c r="AH24" s="78"/>
      <c r="AI24" s="78"/>
    </row>
    <row r="25" spans="13:35" ht="23.25" x14ac:dyDescent="0.35">
      <c r="Q25" s="80"/>
      <c r="R25" s="80"/>
      <c r="S25" s="80"/>
      <c r="T25" s="80"/>
      <c r="U25" s="80"/>
      <c r="V25"/>
      <c r="W25"/>
      <c r="X25"/>
      <c r="Y25"/>
      <c r="Z25"/>
      <c r="AA25"/>
      <c r="AB25"/>
      <c r="AC25" s="78"/>
      <c r="AD25" s="78"/>
      <c r="AE25" s="78"/>
      <c r="AF25" s="78"/>
      <c r="AG25" s="78"/>
      <c r="AH25" s="78"/>
      <c r="AI25" s="78"/>
    </row>
    <row r="26" spans="13:35" ht="23.25" x14ac:dyDescent="0.35">
      <c r="Q26" s="183"/>
      <c r="R26" s="84"/>
      <c r="S26" s="80"/>
      <c r="T26" s="80"/>
      <c r="U26" s="80"/>
      <c r="V26"/>
      <c r="W26"/>
      <c r="X26"/>
      <c r="Y26"/>
      <c r="Z26"/>
      <c r="AA26"/>
      <c r="AB26"/>
      <c r="AC26" s="78"/>
      <c r="AD26" s="78"/>
      <c r="AE26" s="78"/>
      <c r="AF26" s="78"/>
      <c r="AG26" s="78"/>
      <c r="AH26" s="78"/>
      <c r="AI26" s="78"/>
    </row>
    <row r="27" spans="13:35" ht="23.25" customHeight="1" x14ac:dyDescent="0.35">
      <c r="Q27" s="80"/>
      <c r="R27" s="80"/>
      <c r="S27" s="80"/>
      <c r="T27" s="80"/>
      <c r="U27" s="80"/>
      <c r="V27" s="182"/>
      <c r="W27" s="182"/>
      <c r="X27"/>
      <c r="Y27"/>
      <c r="Z27"/>
      <c r="AA27"/>
      <c r="AB27"/>
      <c r="AC27" s="78"/>
      <c r="AD27" s="78"/>
      <c r="AE27" s="78"/>
      <c r="AF27" s="78"/>
      <c r="AG27" s="78"/>
      <c r="AH27" s="78"/>
      <c r="AI27" s="78"/>
    </row>
    <row r="28" spans="13:35" ht="23.25" customHeight="1" x14ac:dyDescent="0.35">
      <c r="Q28" s="80"/>
      <c r="R28" s="80"/>
      <c r="S28" s="80"/>
      <c r="T28" s="80"/>
      <c r="U28" s="80"/>
      <c r="V28" s="182"/>
      <c r="W28" s="182"/>
      <c r="X28"/>
      <c r="Y28"/>
      <c r="Z28"/>
      <c r="AA28"/>
      <c r="AB28"/>
      <c r="AC28" s="78"/>
      <c r="AD28" s="78"/>
      <c r="AE28" s="78"/>
      <c r="AF28" s="78"/>
      <c r="AG28" s="78"/>
      <c r="AH28" s="78"/>
      <c r="AI28" s="78"/>
    </row>
    <row r="29" spans="13:35" x14ac:dyDescent="0.25">
      <c r="Q29"/>
      <c r="R29"/>
      <c r="S29"/>
      <c r="T29"/>
      <c r="U29"/>
      <c r="V29"/>
      <c r="W29"/>
      <c r="X29"/>
      <c r="Y29"/>
      <c r="Z29"/>
      <c r="AA29"/>
      <c r="AB29"/>
      <c r="AC29" s="78"/>
      <c r="AD29" s="78"/>
      <c r="AE29" s="78"/>
      <c r="AF29" s="78"/>
      <c r="AG29" s="78"/>
      <c r="AH29" s="78"/>
      <c r="AI29" s="78"/>
    </row>
    <row r="30" spans="13:35" x14ac:dyDescent="0.25">
      <c r="Q30"/>
      <c r="R30"/>
      <c r="S30"/>
      <c r="T30"/>
      <c r="U30"/>
      <c r="V30"/>
      <c r="W30"/>
      <c r="X30"/>
      <c r="Y30"/>
      <c r="Z30"/>
      <c r="AA30"/>
      <c r="AB30"/>
      <c r="AC30" s="78"/>
      <c r="AD30" s="78"/>
      <c r="AE30" s="78"/>
      <c r="AF30" s="78"/>
      <c r="AG30" s="78"/>
      <c r="AH30" s="78"/>
      <c r="AI30" s="78"/>
    </row>
    <row r="31" spans="13:35" x14ac:dyDescent="0.25">
      <c r="Q31"/>
      <c r="R31"/>
      <c r="S31"/>
      <c r="T31"/>
      <c r="U31"/>
      <c r="V31"/>
      <c r="W31"/>
      <c r="X31"/>
      <c r="Y31"/>
      <c r="Z31"/>
      <c r="AA31"/>
      <c r="AB31"/>
      <c r="AC31" s="78"/>
      <c r="AD31" s="78"/>
      <c r="AE31" s="78"/>
      <c r="AF31" s="78"/>
      <c r="AG31" s="78"/>
      <c r="AH31" s="78"/>
      <c r="AI31" s="78"/>
    </row>
    <row r="32" spans="13:35" x14ac:dyDescent="0.25">
      <c r="Q32"/>
      <c r="R32"/>
      <c r="S32"/>
      <c r="T32"/>
      <c r="U32"/>
      <c r="V32"/>
      <c r="W32"/>
      <c r="X32"/>
      <c r="Y32"/>
      <c r="Z32"/>
      <c r="AA32"/>
      <c r="AB32"/>
      <c r="AC32" s="78"/>
      <c r="AD32" s="78"/>
      <c r="AE32" s="78"/>
      <c r="AF32" s="78"/>
      <c r="AG32" s="78"/>
      <c r="AH32" s="78"/>
      <c r="AI32" s="78"/>
    </row>
    <row r="33" spans="16:35" x14ac:dyDescent="0.25">
      <c r="Q33"/>
      <c r="R33"/>
      <c r="S33"/>
      <c r="T33"/>
      <c r="U33"/>
      <c r="V33"/>
      <c r="W33"/>
      <c r="X33"/>
      <c r="Y33"/>
      <c r="Z33"/>
      <c r="AA33"/>
      <c r="AB33"/>
      <c r="AC33" s="78"/>
      <c r="AD33" s="78"/>
      <c r="AE33" s="78"/>
      <c r="AF33" s="78"/>
      <c r="AG33" s="78"/>
      <c r="AH33" s="78"/>
      <c r="AI33" s="78"/>
    </row>
    <row r="34" spans="16:35" x14ac:dyDescent="0.25">
      <c r="Q34"/>
      <c r="R34"/>
      <c r="S34"/>
      <c r="T34"/>
      <c r="U34"/>
      <c r="V34"/>
      <c r="W34"/>
      <c r="X34"/>
      <c r="Y34"/>
      <c r="Z34"/>
      <c r="AA34"/>
      <c r="AB34"/>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D2:AB42"/>
  <sheetViews>
    <sheetView zoomScale="70" zoomScaleNormal="70" workbookViewId="0"/>
  </sheetViews>
  <sheetFormatPr defaultColWidth="9.140625" defaultRowHeight="15" x14ac:dyDescent="0.25"/>
  <cols>
    <col min="1" max="16" width="9.140625" style="55"/>
    <col min="17" max="17" width="11.7109375" style="55" customWidth="1"/>
    <col min="18" max="16384" width="9.140625" style="55"/>
  </cols>
  <sheetData>
    <row r="2" spans="6:28" x14ac:dyDescent="0.25">
      <c r="F2" s="217"/>
    </row>
    <row r="13" spans="6:28" x14ac:dyDescent="0.25">
      <c r="P13"/>
      <c r="Q13"/>
      <c r="R13"/>
      <c r="S13"/>
      <c r="T13"/>
      <c r="U13"/>
      <c r="V13"/>
      <c r="W13"/>
      <c r="X13"/>
      <c r="Y13"/>
      <c r="Z13"/>
      <c r="AA13"/>
      <c r="AB13"/>
    </row>
    <row r="14" spans="6:28" x14ac:dyDescent="0.25">
      <c r="P14"/>
      <c r="Q14"/>
      <c r="R14"/>
      <c r="S14"/>
      <c r="T14"/>
      <c r="U14"/>
      <c r="V14"/>
      <c r="W14"/>
      <c r="X14"/>
      <c r="Y14"/>
      <c r="Z14"/>
      <c r="AA14"/>
      <c r="AB14"/>
    </row>
    <row r="15" spans="6:28" x14ac:dyDescent="0.25">
      <c r="P15"/>
      <c r="Q15"/>
      <c r="R15"/>
      <c r="S15"/>
      <c r="T15"/>
      <c r="U15"/>
      <c r="V15"/>
      <c r="W15"/>
      <c r="X15"/>
      <c r="Y15"/>
      <c r="Z15"/>
      <c r="AA15"/>
      <c r="AB15"/>
    </row>
    <row r="16" spans="6:28" x14ac:dyDescent="0.25">
      <c r="P16"/>
      <c r="Q16"/>
      <c r="R16"/>
      <c r="S16"/>
      <c r="T16"/>
      <c r="U16"/>
      <c r="V16"/>
      <c r="W16"/>
      <c r="X16"/>
      <c r="Y16"/>
      <c r="Z16"/>
      <c r="AA16"/>
      <c r="AB16"/>
    </row>
    <row r="17" spans="4:28" x14ac:dyDescent="0.25">
      <c r="P17"/>
      <c r="Q17"/>
      <c r="R17"/>
      <c r="S17"/>
      <c r="T17"/>
      <c r="U17"/>
      <c r="V17"/>
      <c r="W17"/>
      <c r="X17"/>
      <c r="Y17"/>
      <c r="Z17"/>
      <c r="AA17"/>
      <c r="AB17"/>
    </row>
    <row r="18" spans="4:28" x14ac:dyDescent="0.25">
      <c r="P18"/>
      <c r="Q18"/>
      <c r="R18"/>
      <c r="S18"/>
      <c r="T18"/>
      <c r="U18"/>
      <c r="V18"/>
      <c r="W18"/>
      <c r="X18"/>
      <c r="Y18"/>
      <c r="Z18"/>
      <c r="AA18"/>
      <c r="AB18"/>
    </row>
    <row r="19" spans="4:28" x14ac:dyDescent="0.25">
      <c r="P19"/>
      <c r="Q19"/>
      <c r="R19"/>
      <c r="S19"/>
      <c r="T19"/>
      <c r="U19"/>
      <c r="V19"/>
      <c r="W19"/>
      <c r="X19"/>
      <c r="Y19"/>
      <c r="Z19"/>
      <c r="AA19"/>
      <c r="AB19"/>
    </row>
    <row r="20" spans="4:28" x14ac:dyDescent="0.25">
      <c r="P20"/>
      <c r="Q20"/>
      <c r="R20"/>
      <c r="S20"/>
      <c r="T20"/>
      <c r="U20"/>
      <c r="V20"/>
      <c r="W20"/>
      <c r="X20"/>
      <c r="Y20"/>
      <c r="Z20"/>
      <c r="AA20"/>
      <c r="AB20"/>
    </row>
    <row r="21" spans="4:28" x14ac:dyDescent="0.25">
      <c r="P21"/>
      <c r="Q21"/>
      <c r="R21"/>
      <c r="S21"/>
      <c r="T21"/>
      <c r="U21"/>
      <c r="V21"/>
      <c r="W21"/>
      <c r="X21"/>
      <c r="Y21"/>
      <c r="Z21"/>
      <c r="AA21"/>
      <c r="AB21"/>
    </row>
    <row r="22" spans="4:28" x14ac:dyDescent="0.25">
      <c r="P22"/>
      <c r="Q22"/>
      <c r="R22"/>
      <c r="S22"/>
      <c r="T22"/>
      <c r="U22"/>
      <c r="V22"/>
      <c r="W22"/>
      <c r="X22"/>
      <c r="Y22"/>
      <c r="Z22"/>
      <c r="AA22"/>
      <c r="AB22"/>
    </row>
    <row r="23" spans="4:28" x14ac:dyDescent="0.25">
      <c r="P23"/>
      <c r="Q23"/>
      <c r="R23"/>
      <c r="S23"/>
      <c r="T23"/>
      <c r="U23"/>
      <c r="V23"/>
      <c r="W23"/>
      <c r="X23"/>
      <c r="Y23"/>
      <c r="Z23"/>
      <c r="AA23"/>
      <c r="AB23"/>
    </row>
    <row r="24" spans="4:28" x14ac:dyDescent="0.25">
      <c r="P24"/>
      <c r="Q24"/>
      <c r="R24"/>
      <c r="S24"/>
      <c r="T24"/>
      <c r="U24"/>
      <c r="V24"/>
      <c r="W24"/>
      <c r="X24"/>
      <c r="Y24"/>
      <c r="Z24"/>
      <c r="AA24"/>
      <c r="AB24"/>
    </row>
    <row r="25" spans="4:28" x14ac:dyDescent="0.25">
      <c r="P25"/>
      <c r="Q25"/>
      <c r="R25"/>
      <c r="S25"/>
      <c r="T25"/>
      <c r="U25"/>
      <c r="V25"/>
      <c r="W25"/>
      <c r="X25"/>
      <c r="Y25"/>
      <c r="Z25"/>
      <c r="AA25"/>
      <c r="AB25"/>
    </row>
    <row r="26" spans="4:28" ht="21" x14ac:dyDescent="0.25">
      <c r="D26" s="174"/>
      <c r="E26" s="174"/>
      <c r="F26" s="174"/>
      <c r="G26" s="174"/>
      <c r="H26" s="174"/>
      <c r="P26"/>
      <c r="Q26"/>
      <c r="R26"/>
      <c r="S26"/>
      <c r="T26"/>
      <c r="U26"/>
      <c r="V26"/>
      <c r="W26"/>
      <c r="X26"/>
      <c r="Y26"/>
      <c r="Z26"/>
      <c r="AA26"/>
      <c r="AB26"/>
    </row>
    <row r="27" spans="4:28" ht="21" x14ac:dyDescent="0.25">
      <c r="D27" s="174"/>
      <c r="E27" s="174"/>
      <c r="F27" s="174"/>
      <c r="G27" s="174"/>
      <c r="H27" s="174"/>
      <c r="P27"/>
      <c r="Q27"/>
      <c r="R27"/>
      <c r="S27"/>
      <c r="T27"/>
      <c r="U27"/>
      <c r="V27"/>
      <c r="W27"/>
      <c r="X27"/>
      <c r="Y27"/>
      <c r="Z27"/>
      <c r="AA27"/>
      <c r="AB27"/>
    </row>
    <row r="28" spans="4:28" ht="21" x14ac:dyDescent="0.25">
      <c r="D28" s="174"/>
      <c r="E28" s="174"/>
      <c r="F28" s="174"/>
      <c r="G28" s="174"/>
      <c r="H28" s="174"/>
      <c r="P28"/>
      <c r="Q28"/>
      <c r="R28"/>
      <c r="S28"/>
      <c r="T28"/>
      <c r="U28"/>
      <c r="V28"/>
      <c r="W28"/>
      <c r="X28"/>
      <c r="Y28"/>
      <c r="Z28"/>
      <c r="AA28"/>
      <c r="AB28"/>
    </row>
    <row r="29" spans="4:28" ht="21" x14ac:dyDescent="0.25">
      <c r="D29" s="174"/>
      <c r="E29" s="174"/>
      <c r="F29" s="174"/>
      <c r="G29" s="174"/>
      <c r="H29" s="174"/>
      <c r="P29"/>
      <c r="Q29"/>
      <c r="R29"/>
      <c r="S29"/>
      <c r="T29"/>
      <c r="U29"/>
      <c r="V29"/>
      <c r="W29"/>
      <c r="X29"/>
      <c r="Y29"/>
      <c r="Z29"/>
      <c r="AA29"/>
      <c r="AB29"/>
    </row>
    <row r="30" spans="4:28" ht="21" x14ac:dyDescent="0.25">
      <c r="D30" s="174"/>
      <c r="E30" s="174"/>
      <c r="F30" s="174"/>
      <c r="G30" s="174"/>
      <c r="H30" s="174"/>
      <c r="P30"/>
      <c r="Q30" s="184"/>
      <c r="R30" s="184"/>
      <c r="S30" s="184"/>
      <c r="T30" s="184"/>
      <c r="U30" s="185"/>
      <c r="V30"/>
      <c r="W30"/>
      <c r="X30"/>
      <c r="Y30"/>
      <c r="Z30"/>
      <c r="AA30"/>
      <c r="AB30"/>
    </row>
    <row r="31" spans="4:28" x14ac:dyDescent="0.25">
      <c r="P31"/>
      <c r="Q31" s="184"/>
      <c r="R31" s="184"/>
      <c r="S31" s="184"/>
      <c r="T31" s="184"/>
      <c r="U31" s="185"/>
      <c r="V31"/>
      <c r="W31"/>
      <c r="X31"/>
      <c r="Y31"/>
      <c r="Z31"/>
      <c r="AA31"/>
      <c r="AB31"/>
    </row>
    <row r="32" spans="4:28" x14ac:dyDescent="0.25">
      <c r="P32"/>
      <c r="Q32" s="184"/>
      <c r="R32" s="184"/>
      <c r="S32" s="184"/>
      <c r="T32" s="184"/>
      <c r="U32" s="185"/>
      <c r="V32"/>
      <c r="W32"/>
      <c r="X32"/>
      <c r="Y32"/>
      <c r="Z32"/>
      <c r="AA32"/>
      <c r="AB32"/>
    </row>
    <row r="33" spans="16:28" x14ac:dyDescent="0.25">
      <c r="P33"/>
      <c r="Q33" s="185"/>
      <c r="R33" s="185"/>
      <c r="S33" s="185"/>
      <c r="T33" s="185"/>
      <c r="U33"/>
      <c r="V33"/>
      <c r="W33"/>
      <c r="X33"/>
      <c r="Y33"/>
      <c r="Z33"/>
      <c r="AA33"/>
      <c r="AB33"/>
    </row>
    <row r="34" spans="16:28" x14ac:dyDescent="0.25">
      <c r="P34"/>
      <c r="Q34"/>
      <c r="R34"/>
      <c r="S34"/>
      <c r="T34"/>
      <c r="U34"/>
      <c r="V34"/>
      <c r="W34"/>
      <c r="X34"/>
      <c r="Y34"/>
      <c r="Z34"/>
      <c r="AA34"/>
      <c r="AB34"/>
    </row>
    <row r="35" spans="16:28" x14ac:dyDescent="0.25">
      <c r="P35"/>
      <c r="Q35"/>
      <c r="R35"/>
      <c r="S35"/>
      <c r="T35"/>
      <c r="U35"/>
      <c r="V35"/>
      <c r="W35"/>
      <c r="X35"/>
      <c r="Y35"/>
      <c r="Z35"/>
      <c r="AA35"/>
      <c r="AB35"/>
    </row>
    <row r="36" spans="16:28" x14ac:dyDescent="0.25">
      <c r="P36"/>
      <c r="Q36" s="184"/>
      <c r="R36" s="184"/>
      <c r="S36" s="184"/>
      <c r="T36" s="184"/>
      <c r="U36" s="185"/>
      <c r="V36"/>
      <c r="W36"/>
      <c r="X36"/>
      <c r="Y36"/>
      <c r="Z36"/>
      <c r="AA36"/>
      <c r="AB36"/>
    </row>
    <row r="37" spans="16:28" x14ac:dyDescent="0.25">
      <c r="P37"/>
      <c r="Q37" s="184"/>
      <c r="R37" s="184"/>
      <c r="S37" s="184"/>
      <c r="T37" s="184"/>
      <c r="U37" s="185"/>
      <c r="V37"/>
      <c r="W37"/>
      <c r="X37"/>
      <c r="Y37"/>
      <c r="Z37"/>
      <c r="AA37"/>
      <c r="AB37"/>
    </row>
    <row r="38" spans="16:28" x14ac:dyDescent="0.25">
      <c r="P38"/>
      <c r="Q38" s="184"/>
      <c r="R38" s="184"/>
      <c r="S38" s="184"/>
      <c r="T38" s="184"/>
      <c r="U38" s="185"/>
      <c r="V38"/>
      <c r="W38"/>
      <c r="X38"/>
      <c r="Y38"/>
      <c r="Z38"/>
      <c r="AA38"/>
      <c r="AB38"/>
    </row>
    <row r="39" spans="16:28" x14ac:dyDescent="0.25">
      <c r="P39"/>
      <c r="Q39" s="185"/>
      <c r="R39" s="185"/>
      <c r="S39" s="185"/>
      <c r="T39" s="185"/>
      <c r="U39"/>
      <c r="V39"/>
      <c r="W39"/>
      <c r="X39"/>
      <c r="Y39"/>
      <c r="Z39"/>
      <c r="AA39"/>
      <c r="AB39"/>
    </row>
    <row r="40" spans="16:28" x14ac:dyDescent="0.25">
      <c r="P40"/>
      <c r="Q40"/>
      <c r="R40"/>
      <c r="S40"/>
      <c r="T40"/>
      <c r="U40"/>
      <c r="V40"/>
      <c r="W40"/>
      <c r="X40"/>
      <c r="Y40"/>
      <c r="Z40"/>
      <c r="AA40"/>
      <c r="AB40"/>
    </row>
    <row r="41" spans="16:28" x14ac:dyDescent="0.25">
      <c r="P41"/>
      <c r="Q41"/>
      <c r="R41"/>
      <c r="S41"/>
      <c r="T41"/>
      <c r="U41"/>
      <c r="V41"/>
      <c r="W41"/>
      <c r="X41"/>
      <c r="Y41"/>
      <c r="Z41"/>
      <c r="AA41"/>
      <c r="AB41"/>
    </row>
    <row r="42" spans="16:28" ht="36" x14ac:dyDescent="0.55000000000000004">
      <c r="P42"/>
      <c r="Q42" s="186"/>
      <c r="R42"/>
      <c r="S42"/>
      <c r="T42"/>
      <c r="U42"/>
      <c r="V42"/>
      <c r="W42"/>
      <c r="X42"/>
      <c r="Y42"/>
      <c r="Z42"/>
      <c r="AA42"/>
      <c r="AB42"/>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21:M70"/>
  <sheetViews>
    <sheetView zoomScale="60" zoomScaleNormal="60" workbookViewId="0">
      <selection activeCell="T75" sqref="A1:T75"/>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2.5703125" style="3" customWidth="1"/>
    <col min="7" max="7" width="19.85546875" style="3" customWidth="1"/>
    <col min="8" max="8" width="26" style="3" customWidth="1"/>
    <col min="9" max="9" width="25.140625" style="3" customWidth="1"/>
    <col min="10" max="10" width="15.5703125" style="3" customWidth="1"/>
    <col min="11" max="11" width="15.7109375" style="3" customWidth="1"/>
    <col min="12" max="13" width="16.7109375" style="3" customWidth="1"/>
    <col min="14" max="14" width="4.5703125" style="3" customWidth="1"/>
    <col min="15" max="15" width="16.85546875" style="3" customWidth="1"/>
    <col min="16" max="16" width="13" style="3" customWidth="1"/>
    <col min="17" max="17" width="17" style="3" customWidth="1"/>
    <col min="18" max="18" width="6.28515625" style="3" customWidth="1"/>
    <col min="19" max="19" width="17.28515625" style="3" customWidth="1"/>
    <col min="20" max="20" width="6.28515625" style="3" customWidth="1"/>
    <col min="21" max="21" width="14.7109375" style="3" customWidth="1"/>
    <col min="22" max="22" width="9.140625" style="3"/>
    <col min="23" max="23" width="17.42578125" style="3" customWidth="1"/>
    <col min="24" max="16384" width="9.140625" style="3"/>
  </cols>
  <sheetData>
    <row r="21" spans="6:9" ht="25.5" x14ac:dyDescent="0.35">
      <c r="F21" s="24"/>
      <c r="G21" s="24"/>
      <c r="H21" s="308" t="s">
        <v>14</v>
      </c>
      <c r="I21" s="309"/>
    </row>
    <row r="22" spans="6:9" ht="47.45" customHeight="1" x14ac:dyDescent="0.35">
      <c r="F22" s="29" t="s">
        <v>1</v>
      </c>
      <c r="G22" s="30" t="s">
        <v>44</v>
      </c>
      <c r="H22" s="194" t="s">
        <v>42</v>
      </c>
      <c r="I22" s="195" t="s">
        <v>43</v>
      </c>
    </row>
    <row r="23" spans="6:9" ht="28.15" customHeight="1" x14ac:dyDescent="0.25">
      <c r="F23" s="32">
        <v>1</v>
      </c>
      <c r="G23" s="32">
        <v>492</v>
      </c>
      <c r="H23" s="32">
        <v>488</v>
      </c>
      <c r="I23" s="32">
        <v>495</v>
      </c>
    </row>
    <row r="24" spans="6:9" ht="25.15" customHeight="1" x14ac:dyDescent="0.25">
      <c r="F24" s="32">
        <v>2</v>
      </c>
      <c r="G24" s="32">
        <v>470</v>
      </c>
      <c r="H24" s="32">
        <v>484</v>
      </c>
      <c r="I24" s="32">
        <v>482</v>
      </c>
    </row>
    <row r="25" spans="6:9" ht="25.9" customHeight="1" x14ac:dyDescent="0.25">
      <c r="F25" s="32">
        <v>3</v>
      </c>
      <c r="G25" s="32">
        <v>485</v>
      </c>
      <c r="H25" s="32">
        <v>480</v>
      </c>
      <c r="I25" s="32">
        <v>478</v>
      </c>
    </row>
    <row r="26" spans="6:9" ht="21" customHeight="1" x14ac:dyDescent="0.25">
      <c r="F26" s="32">
        <v>4</v>
      </c>
      <c r="G26" s="32">
        <v>493</v>
      </c>
      <c r="H26" s="32">
        <v>490</v>
      </c>
      <c r="I26" s="32">
        <v>488</v>
      </c>
    </row>
    <row r="27" spans="6:9" ht="24" customHeight="1" x14ac:dyDescent="0.25">
      <c r="F27" s="32">
        <v>5</v>
      </c>
      <c r="G27" s="32">
        <v>498</v>
      </c>
      <c r="H27" s="32">
        <v>497</v>
      </c>
      <c r="I27" s="32">
        <v>492</v>
      </c>
    </row>
    <row r="28" spans="6:9" ht="25.15" customHeight="1" x14ac:dyDescent="0.25">
      <c r="F28" s="32">
        <v>6</v>
      </c>
      <c r="G28" s="32">
        <v>492</v>
      </c>
      <c r="H28" s="32">
        <v>493</v>
      </c>
      <c r="I28" s="32">
        <v>493</v>
      </c>
    </row>
    <row r="29" spans="6:9" ht="16.899999999999999" customHeight="1" x14ac:dyDescent="0.25"/>
    <row r="30" spans="6:9" ht="19.899999999999999" customHeight="1" x14ac:dyDescent="0.25"/>
    <row r="31" spans="6:9" ht="18.600000000000001" customHeight="1" x14ac:dyDescent="0.25"/>
    <row r="32" spans="6:9" ht="18" customHeight="1" x14ac:dyDescent="0.25"/>
    <row r="33" spans="2:13" ht="18" customHeight="1" x14ac:dyDescent="0.25"/>
    <row r="34" spans="2:13" ht="15.6" customHeight="1" x14ac:dyDescent="0.25">
      <c r="F34" s="24"/>
      <c r="G34" s="24"/>
      <c r="H34" s="24"/>
      <c r="I34" s="24"/>
      <c r="J34" s="24"/>
      <c r="K34" s="24"/>
    </row>
    <row r="35" spans="2:13" ht="15.6" customHeight="1" x14ac:dyDescent="0.25">
      <c r="F35" s="24"/>
      <c r="G35" s="24"/>
      <c r="H35" s="24"/>
      <c r="I35" s="24"/>
      <c r="J35" s="24"/>
      <c r="K35" s="24"/>
    </row>
    <row r="36" spans="2:13" ht="25.5" x14ac:dyDescent="0.35">
      <c r="F36" s="310" t="s">
        <v>42</v>
      </c>
      <c r="G36" s="311"/>
      <c r="H36" s="24"/>
      <c r="I36" s="312" t="s">
        <v>47</v>
      </c>
      <c r="J36" s="313"/>
      <c r="K36" s="24"/>
    </row>
    <row r="37" spans="2:13" ht="51.6" customHeight="1" x14ac:dyDescent="0.25">
      <c r="F37" s="33" t="s">
        <v>1</v>
      </c>
      <c r="G37" s="31" t="s">
        <v>44</v>
      </c>
      <c r="H37" s="32" t="s">
        <v>14</v>
      </c>
      <c r="I37" s="31" t="s">
        <v>46</v>
      </c>
      <c r="J37" s="31" t="s">
        <v>45</v>
      </c>
      <c r="K37" s="24"/>
    </row>
    <row r="38" spans="2:13" ht="24" customHeight="1" x14ac:dyDescent="0.25">
      <c r="F38" s="32">
        <v>1</v>
      </c>
      <c r="G38" s="32">
        <v>492</v>
      </c>
      <c r="H38" s="32">
        <v>488</v>
      </c>
      <c r="I38" s="32">
        <f>G38-H38</f>
        <v>4</v>
      </c>
      <c r="J38" s="32">
        <f>ABS(I38)</f>
        <v>4</v>
      </c>
      <c r="K38" s="24"/>
    </row>
    <row r="39" spans="2:13" ht="24.6" customHeight="1" x14ac:dyDescent="0.25">
      <c r="F39" s="32">
        <v>2</v>
      </c>
      <c r="G39" s="32">
        <v>470</v>
      </c>
      <c r="H39" s="32">
        <v>484</v>
      </c>
      <c r="I39" s="32">
        <f t="shared" ref="I39:I43" si="0">G39-H39</f>
        <v>-14</v>
      </c>
      <c r="J39" s="32">
        <f t="shared" ref="J39:J43" si="1">ABS(I39)</f>
        <v>14</v>
      </c>
      <c r="K39" s="24"/>
    </row>
    <row r="40" spans="2:13" ht="22.15" customHeight="1" x14ac:dyDescent="0.25">
      <c r="F40" s="32">
        <v>3</v>
      </c>
      <c r="G40" s="32">
        <v>485</v>
      </c>
      <c r="H40" s="32">
        <v>480</v>
      </c>
      <c r="I40" s="32">
        <f t="shared" si="0"/>
        <v>5</v>
      </c>
      <c r="J40" s="32">
        <f t="shared" si="1"/>
        <v>5</v>
      </c>
      <c r="K40" s="24"/>
    </row>
    <row r="41" spans="2:13" ht="21.6" customHeight="1" x14ac:dyDescent="0.25">
      <c r="F41" s="32">
        <v>4</v>
      </c>
      <c r="G41" s="32">
        <v>493</v>
      </c>
      <c r="H41" s="32">
        <v>490</v>
      </c>
      <c r="I41" s="32">
        <f t="shared" si="0"/>
        <v>3</v>
      </c>
      <c r="J41" s="32">
        <f t="shared" si="1"/>
        <v>3</v>
      </c>
      <c r="K41" s="24"/>
      <c r="M41" s="2"/>
    </row>
    <row r="42" spans="2:13" ht="27.6" customHeight="1" x14ac:dyDescent="0.25">
      <c r="F42" s="32">
        <v>5</v>
      </c>
      <c r="G42" s="32">
        <v>498</v>
      </c>
      <c r="H42" s="32">
        <v>497</v>
      </c>
      <c r="I42" s="32">
        <f t="shared" si="0"/>
        <v>1</v>
      </c>
      <c r="J42" s="32">
        <f t="shared" si="1"/>
        <v>1</v>
      </c>
      <c r="K42" s="24"/>
      <c r="M42" s="4"/>
    </row>
    <row r="43" spans="2:13" ht="25.5" x14ac:dyDescent="0.25">
      <c r="F43" s="34">
        <v>6</v>
      </c>
      <c r="G43" s="32">
        <v>492</v>
      </c>
      <c r="H43" s="32">
        <v>493</v>
      </c>
      <c r="I43" s="32">
        <f t="shared" si="0"/>
        <v>-1</v>
      </c>
      <c r="J43" s="32">
        <f t="shared" si="1"/>
        <v>1</v>
      </c>
      <c r="K43" s="24"/>
      <c r="M43" s="4"/>
    </row>
    <row r="44" spans="2:13" ht="25.5" x14ac:dyDescent="0.25">
      <c r="C44" s="24"/>
      <c r="D44" s="24"/>
      <c r="E44" s="24"/>
      <c r="F44" s="24"/>
      <c r="G44" s="24"/>
      <c r="H44" s="24"/>
      <c r="I44" s="34" t="s">
        <v>48</v>
      </c>
      <c r="J44" s="35">
        <f>SUM(J38:J43)</f>
        <v>28</v>
      </c>
      <c r="K44" s="24"/>
      <c r="M44" s="4"/>
    </row>
    <row r="45" spans="2:13" x14ac:dyDescent="0.25">
      <c r="C45" s="24"/>
      <c r="D45" s="24"/>
      <c r="E45" s="24"/>
      <c r="M45" s="4"/>
    </row>
    <row r="46" spans="2:13" x14ac:dyDescent="0.25">
      <c r="C46" s="306" t="s">
        <v>49</v>
      </c>
      <c r="D46" s="307">
        <f>J44/6</f>
        <v>4.666666666666667</v>
      </c>
      <c r="E46" s="24"/>
      <c r="M46" s="4"/>
    </row>
    <row r="47" spans="2:13" ht="14.45" customHeight="1" x14ac:dyDescent="0.25">
      <c r="B47" s="17"/>
      <c r="C47" s="306"/>
      <c r="D47" s="307"/>
      <c r="E47" s="24"/>
      <c r="M47" s="4"/>
    </row>
    <row r="48" spans="2:13" ht="14.45" customHeight="1" x14ac:dyDescent="0.25">
      <c r="B48" s="17"/>
      <c r="C48" s="36"/>
      <c r="D48" s="24"/>
      <c r="E48" s="24"/>
      <c r="M48" s="4"/>
    </row>
    <row r="49" spans="3:13" x14ac:dyDescent="0.25">
      <c r="C49" s="24"/>
      <c r="D49" s="24"/>
      <c r="E49" s="24"/>
      <c r="M49" s="4"/>
    </row>
    <row r="50" spans="3:13" x14ac:dyDescent="0.25">
      <c r="C50" s="24"/>
      <c r="D50" s="24"/>
      <c r="E50" s="24"/>
      <c r="M50" s="4"/>
    </row>
    <row r="51" spans="3:13" x14ac:dyDescent="0.25">
      <c r="C51" s="24"/>
      <c r="D51" s="24"/>
      <c r="E51" s="24"/>
      <c r="F51" s="24"/>
      <c r="G51" s="24"/>
      <c r="H51" s="24"/>
      <c r="I51" s="24"/>
      <c r="J51" s="24"/>
      <c r="K51" s="24"/>
    </row>
    <row r="52" spans="3:13" x14ac:dyDescent="0.25">
      <c r="C52" s="24"/>
      <c r="D52" s="24"/>
      <c r="E52" s="24"/>
      <c r="F52" s="24"/>
      <c r="G52" s="24"/>
      <c r="H52" s="24"/>
      <c r="I52" s="24"/>
      <c r="J52" s="24"/>
      <c r="K52" s="24"/>
    </row>
    <row r="53" spans="3:13" x14ac:dyDescent="0.25">
      <c r="C53" s="24"/>
      <c r="D53" s="24"/>
      <c r="E53" s="24"/>
      <c r="F53" s="24"/>
      <c r="G53" s="24"/>
      <c r="H53" s="24"/>
      <c r="I53" s="24"/>
      <c r="J53" s="24"/>
      <c r="K53" s="24"/>
    </row>
    <row r="54" spans="3:13" x14ac:dyDescent="0.25">
      <c r="C54" s="24"/>
      <c r="D54" s="24"/>
      <c r="E54" s="24"/>
      <c r="F54" s="24"/>
      <c r="G54" s="24"/>
      <c r="H54" s="24"/>
      <c r="I54" s="24"/>
      <c r="J54" s="24"/>
      <c r="K54" s="24"/>
    </row>
    <row r="55" spans="3:13" ht="25.5" x14ac:dyDescent="0.35">
      <c r="C55" s="24"/>
      <c r="D55" s="24"/>
      <c r="E55" s="24"/>
      <c r="F55" s="310" t="s">
        <v>43</v>
      </c>
      <c r="G55" s="311"/>
      <c r="H55" s="24"/>
      <c r="I55" s="312" t="s">
        <v>47</v>
      </c>
      <c r="J55" s="313"/>
      <c r="K55" s="24"/>
    </row>
    <row r="56" spans="3:13" ht="51" x14ac:dyDescent="0.25">
      <c r="C56" s="24"/>
      <c r="D56" s="24"/>
      <c r="E56" s="24"/>
      <c r="F56" s="32" t="s">
        <v>1</v>
      </c>
      <c r="G56" s="31" t="s">
        <v>44</v>
      </c>
      <c r="H56" s="31" t="s">
        <v>14</v>
      </c>
      <c r="I56" s="31" t="s">
        <v>46</v>
      </c>
      <c r="J56" s="196" t="s">
        <v>45</v>
      </c>
      <c r="K56" s="24"/>
    </row>
    <row r="57" spans="3:13" ht="25.5" x14ac:dyDescent="0.25">
      <c r="C57" s="24"/>
      <c r="D57" s="24"/>
      <c r="E57" s="24"/>
      <c r="F57" s="32">
        <v>1</v>
      </c>
      <c r="G57" s="32">
        <v>492</v>
      </c>
      <c r="H57" s="32">
        <v>495</v>
      </c>
      <c r="I57" s="32">
        <f>G57-H57</f>
        <v>-3</v>
      </c>
      <c r="J57" s="32">
        <f>ABS(I57)</f>
        <v>3</v>
      </c>
      <c r="K57" s="24"/>
    </row>
    <row r="58" spans="3:13" ht="25.5" x14ac:dyDescent="0.25">
      <c r="C58" s="24"/>
      <c r="D58" s="24"/>
      <c r="E58" s="24"/>
      <c r="F58" s="32">
        <v>2</v>
      </c>
      <c r="G58" s="32">
        <v>470</v>
      </c>
      <c r="H58" s="32">
        <v>482</v>
      </c>
      <c r="I58" s="32">
        <f t="shared" ref="I58:I62" si="2">G58-H58</f>
        <v>-12</v>
      </c>
      <c r="J58" s="32">
        <f t="shared" ref="J58:J62" si="3">ABS(I58)</f>
        <v>12</v>
      </c>
      <c r="K58" s="24"/>
    </row>
    <row r="59" spans="3:13" ht="25.5" x14ac:dyDescent="0.25">
      <c r="C59" s="24"/>
      <c r="D59" s="24"/>
      <c r="E59" s="24"/>
      <c r="F59" s="32">
        <v>3</v>
      </c>
      <c r="G59" s="32">
        <v>485</v>
      </c>
      <c r="H59" s="32">
        <v>478</v>
      </c>
      <c r="I59" s="32">
        <f t="shared" si="2"/>
        <v>7</v>
      </c>
      <c r="J59" s="32">
        <f t="shared" si="3"/>
        <v>7</v>
      </c>
      <c r="K59" s="24"/>
    </row>
    <row r="60" spans="3:13" ht="25.5" x14ac:dyDescent="0.25">
      <c r="C60" s="24"/>
      <c r="D60" s="24"/>
      <c r="E60" s="24"/>
      <c r="F60" s="32">
        <v>4</v>
      </c>
      <c r="G60" s="32">
        <v>493</v>
      </c>
      <c r="H60" s="32">
        <v>488</v>
      </c>
      <c r="I60" s="32">
        <f t="shared" si="2"/>
        <v>5</v>
      </c>
      <c r="J60" s="32">
        <f t="shared" si="3"/>
        <v>5</v>
      </c>
      <c r="K60" s="24"/>
    </row>
    <row r="61" spans="3:13" ht="25.5" x14ac:dyDescent="0.25">
      <c r="C61" s="24"/>
      <c r="D61" s="24"/>
      <c r="E61" s="24"/>
      <c r="F61" s="32">
        <v>5</v>
      </c>
      <c r="G61" s="32">
        <v>498</v>
      </c>
      <c r="H61" s="32">
        <v>492</v>
      </c>
      <c r="I61" s="32">
        <f t="shared" si="2"/>
        <v>6</v>
      </c>
      <c r="J61" s="32">
        <f t="shared" si="3"/>
        <v>6</v>
      </c>
      <c r="K61" s="24"/>
    </row>
    <row r="62" spans="3:13" ht="25.5" x14ac:dyDescent="0.25">
      <c r="C62" s="24"/>
      <c r="D62" s="24"/>
      <c r="E62" s="24"/>
      <c r="F62" s="34">
        <v>6</v>
      </c>
      <c r="G62" s="32">
        <v>492</v>
      </c>
      <c r="H62" s="32">
        <v>493</v>
      </c>
      <c r="I62" s="32">
        <f t="shared" si="2"/>
        <v>-1</v>
      </c>
      <c r="J62" s="32">
        <f t="shared" si="3"/>
        <v>1</v>
      </c>
      <c r="K62" s="24"/>
    </row>
    <row r="63" spans="3:13" ht="25.5" x14ac:dyDescent="0.25">
      <c r="C63" s="24"/>
      <c r="D63" s="24"/>
      <c r="E63" s="24"/>
      <c r="F63" s="24"/>
      <c r="G63" s="24"/>
      <c r="H63" s="24"/>
      <c r="I63" s="34" t="s">
        <v>48</v>
      </c>
      <c r="J63" s="35">
        <f>SUM(J57:J62)</f>
        <v>34</v>
      </c>
      <c r="K63" s="24"/>
    </row>
    <row r="64" spans="3:13" x14ac:dyDescent="0.25">
      <c r="C64" s="24"/>
      <c r="D64" s="24"/>
      <c r="E64" s="24"/>
      <c r="F64" s="24"/>
      <c r="G64" s="24"/>
      <c r="H64" s="24"/>
      <c r="I64" s="24"/>
      <c r="J64" s="24"/>
      <c r="K64" s="24"/>
    </row>
    <row r="65" spans="3:11" x14ac:dyDescent="0.25">
      <c r="C65" s="306" t="s">
        <v>50</v>
      </c>
      <c r="D65" s="307">
        <f>J63/6</f>
        <v>5.666666666666667</v>
      </c>
      <c r="E65" s="24"/>
      <c r="F65" s="24"/>
      <c r="G65" s="24"/>
      <c r="H65" s="24"/>
      <c r="I65" s="24"/>
      <c r="J65" s="24"/>
      <c r="K65" s="24"/>
    </row>
    <row r="66" spans="3:11" x14ac:dyDescent="0.25">
      <c r="C66" s="306"/>
      <c r="D66" s="307"/>
      <c r="E66" s="24"/>
      <c r="F66" s="24"/>
      <c r="G66" s="24"/>
      <c r="H66" s="24"/>
      <c r="I66" s="24"/>
      <c r="J66" s="24"/>
      <c r="K66" s="24"/>
    </row>
    <row r="67" spans="3:11" x14ac:dyDescent="0.25">
      <c r="C67" s="24"/>
      <c r="D67" s="24"/>
      <c r="E67" s="24"/>
      <c r="F67" s="24"/>
      <c r="G67" s="24"/>
      <c r="H67" s="24"/>
      <c r="I67" s="24"/>
      <c r="J67" s="24"/>
      <c r="K67" s="24"/>
    </row>
    <row r="68" spans="3:11" x14ac:dyDescent="0.25">
      <c r="C68" s="24"/>
      <c r="D68" s="24"/>
      <c r="E68" s="24"/>
      <c r="F68" s="24"/>
      <c r="G68" s="24"/>
      <c r="H68" s="24"/>
      <c r="I68" s="24"/>
      <c r="J68" s="24"/>
      <c r="K68" s="24"/>
    </row>
    <row r="69" spans="3:11" x14ac:dyDescent="0.25">
      <c r="C69" s="24"/>
      <c r="D69" s="24"/>
      <c r="E69" s="24"/>
      <c r="F69" s="24"/>
      <c r="G69" s="24"/>
      <c r="H69" s="24"/>
      <c r="I69" s="24"/>
      <c r="J69" s="24"/>
      <c r="K69" s="24"/>
    </row>
    <row r="70" spans="3:11" x14ac:dyDescent="0.25">
      <c r="C70" s="24"/>
      <c r="D70" s="24"/>
      <c r="E70" s="24"/>
      <c r="F70" s="24"/>
      <c r="G70" s="24"/>
      <c r="H70" s="24"/>
      <c r="I70" s="24"/>
      <c r="J70" s="24"/>
      <c r="K70" s="24"/>
    </row>
  </sheetData>
  <mergeCells count="9">
    <mergeCell ref="C65:C66"/>
    <mergeCell ref="D65:D66"/>
    <mergeCell ref="H21:I21"/>
    <mergeCell ref="F36:G36"/>
    <mergeCell ref="I36:J36"/>
    <mergeCell ref="C46:C47"/>
    <mergeCell ref="D46:D47"/>
    <mergeCell ref="F55:G55"/>
    <mergeCell ref="I55:J55"/>
  </mergeCells>
  <pageMargins left="0.7" right="0.7" top="0.75" bottom="0.75" header="0.3" footer="0.3"/>
  <pageSetup scale="35"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C18:V70"/>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2.5703125" style="3" customWidth="1"/>
    <col min="7" max="7" width="19.85546875" style="3" customWidth="1"/>
    <col min="8" max="8" width="26.7109375" style="3" customWidth="1"/>
    <col min="9" max="9" width="25.140625" style="3" customWidth="1"/>
    <col min="10" max="10" width="15.5703125" style="3" customWidth="1"/>
    <col min="11" max="11" width="15.7109375" style="3" customWidth="1"/>
    <col min="12" max="12" width="4.5703125" style="3" customWidth="1"/>
    <col min="13" max="13" width="11.85546875" style="3" customWidth="1"/>
    <col min="14" max="14" width="13" style="3" customWidth="1"/>
    <col min="15" max="15" width="8.85546875" style="3" customWidth="1"/>
    <col min="16" max="16" width="6.28515625" style="3" customWidth="1"/>
    <col min="17" max="17" width="10.5703125" style="3" customWidth="1"/>
    <col min="18" max="18" width="6.28515625" style="3" customWidth="1"/>
    <col min="19" max="19" width="8.28515625" style="3" customWidth="1"/>
    <col min="20" max="20" width="9.140625" style="3"/>
    <col min="21" max="21" width="7.42578125" style="3" customWidth="1"/>
    <col min="22" max="16384" width="9.140625" style="3"/>
  </cols>
  <sheetData>
    <row r="18" spans="6:22" ht="27.75" customHeight="1" x14ac:dyDescent="0.25">
      <c r="M18" s="90"/>
      <c r="N18" s="90"/>
      <c r="O18" s="90"/>
      <c r="P18" s="90"/>
      <c r="Q18" s="90"/>
      <c r="R18" s="90"/>
      <c r="S18" s="90"/>
      <c r="T18" s="90"/>
      <c r="U18" s="90"/>
      <c r="V18" s="90"/>
    </row>
    <row r="19" spans="6:22" ht="30" customHeight="1" x14ac:dyDescent="0.25">
      <c r="M19" s="90"/>
      <c r="N19" s="90"/>
      <c r="O19" s="90"/>
      <c r="P19" s="90"/>
      <c r="Q19" s="90"/>
      <c r="R19" s="90"/>
      <c r="S19" s="90"/>
      <c r="T19" s="90"/>
      <c r="U19" s="90"/>
      <c r="V19" s="90"/>
    </row>
    <row r="20" spans="6:22" ht="20.25" customHeight="1" x14ac:dyDescent="0.25">
      <c r="M20" s="90"/>
      <c r="N20" s="90"/>
      <c r="O20" s="90"/>
      <c r="P20" s="90"/>
      <c r="Q20" s="90"/>
      <c r="R20" s="90"/>
      <c r="S20" s="90"/>
      <c r="T20" s="90"/>
      <c r="U20" s="90"/>
      <c r="V20" s="90"/>
    </row>
    <row r="21" spans="6:22" ht="25.5" x14ac:dyDescent="0.35">
      <c r="F21" s="24"/>
      <c r="G21" s="24"/>
      <c r="H21" s="314" t="s">
        <v>14</v>
      </c>
      <c r="I21" s="315"/>
      <c r="M21" s="90"/>
      <c r="N21" s="90"/>
      <c r="O21" s="90"/>
      <c r="P21" s="90"/>
      <c r="Q21" s="90"/>
      <c r="R21" s="90"/>
      <c r="S21" s="90"/>
      <c r="T21" s="90"/>
      <c r="U21" s="90"/>
      <c r="V21" s="90"/>
    </row>
    <row r="22" spans="6:22" ht="61.5" customHeight="1" x14ac:dyDescent="0.35">
      <c r="F22" s="29" t="s">
        <v>1</v>
      </c>
      <c r="G22" s="30" t="s">
        <v>44</v>
      </c>
      <c r="H22" s="194" t="s">
        <v>42</v>
      </c>
      <c r="I22" s="195" t="s">
        <v>43</v>
      </c>
      <c r="M22" s="90"/>
      <c r="N22" s="90"/>
      <c r="O22" s="90"/>
      <c r="P22" s="90"/>
      <c r="Q22" s="90"/>
      <c r="R22" s="90"/>
      <c r="S22" s="90"/>
      <c r="T22" s="90"/>
      <c r="U22" s="90"/>
      <c r="V22" s="90"/>
    </row>
    <row r="23" spans="6:22" ht="28.15" customHeight="1" x14ac:dyDescent="0.25">
      <c r="F23" s="32">
        <v>1</v>
      </c>
      <c r="G23" s="32">
        <v>492</v>
      </c>
      <c r="H23" s="32">
        <v>488</v>
      </c>
      <c r="I23" s="32">
        <v>495</v>
      </c>
      <c r="M23" s="90"/>
      <c r="N23" s="90"/>
      <c r="O23" s="90"/>
      <c r="P23" s="90"/>
      <c r="Q23" s="90"/>
      <c r="R23" s="90"/>
      <c r="S23" s="90"/>
      <c r="T23" s="90"/>
      <c r="U23" s="90"/>
      <c r="V23" s="90"/>
    </row>
    <row r="24" spans="6:22" ht="25.15" customHeight="1" x14ac:dyDescent="0.25">
      <c r="F24" s="32">
        <v>2</v>
      </c>
      <c r="G24" s="32">
        <v>470</v>
      </c>
      <c r="H24" s="32">
        <v>484</v>
      </c>
      <c r="I24" s="32">
        <v>482</v>
      </c>
      <c r="M24" s="90"/>
      <c r="N24" s="90"/>
      <c r="O24" s="90"/>
      <c r="P24" s="90"/>
      <c r="Q24" s="90"/>
      <c r="R24" s="90"/>
      <c r="S24" s="90"/>
      <c r="T24" s="90"/>
      <c r="U24" s="90"/>
      <c r="V24" s="90"/>
    </row>
    <row r="25" spans="6:22" ht="25.9" customHeight="1" x14ac:dyDescent="0.25">
      <c r="F25" s="32">
        <v>3</v>
      </c>
      <c r="G25" s="32">
        <v>485</v>
      </c>
      <c r="H25" s="32">
        <v>480</v>
      </c>
      <c r="I25" s="32">
        <v>478</v>
      </c>
      <c r="M25" s="90"/>
      <c r="N25" s="90"/>
      <c r="O25" s="90"/>
      <c r="P25" s="90"/>
      <c r="Q25" s="90"/>
      <c r="R25" s="90"/>
      <c r="S25" s="90"/>
      <c r="T25" s="90"/>
      <c r="U25" s="90"/>
      <c r="V25" s="90"/>
    </row>
    <row r="26" spans="6:22" ht="21" customHeight="1" x14ac:dyDescent="0.25">
      <c r="F26" s="32">
        <v>4</v>
      </c>
      <c r="G26" s="32">
        <v>493</v>
      </c>
      <c r="H26" s="32">
        <v>490</v>
      </c>
      <c r="I26" s="32">
        <v>488</v>
      </c>
      <c r="M26" s="90"/>
      <c r="N26" s="90"/>
      <c r="O26" s="90"/>
      <c r="P26" s="90"/>
      <c r="Q26" s="90"/>
      <c r="R26" s="90"/>
      <c r="S26" s="90"/>
      <c r="T26" s="90"/>
      <c r="U26" s="90"/>
      <c r="V26" s="90"/>
    </row>
    <row r="27" spans="6:22" ht="24" customHeight="1" x14ac:dyDescent="0.25">
      <c r="F27" s="32">
        <v>5</v>
      </c>
      <c r="G27" s="32">
        <v>498</v>
      </c>
      <c r="H27" s="32">
        <v>497</v>
      </c>
      <c r="I27" s="32">
        <v>492</v>
      </c>
      <c r="M27" s="90"/>
      <c r="N27" s="90"/>
      <c r="O27" s="90"/>
      <c r="P27" s="90"/>
      <c r="Q27" s="90"/>
      <c r="R27" s="90"/>
      <c r="S27" s="90"/>
      <c r="T27" s="90"/>
      <c r="U27" s="90"/>
      <c r="V27" s="90"/>
    </row>
    <row r="28" spans="6:22" ht="25.15" customHeight="1" x14ac:dyDescent="0.25">
      <c r="F28" s="32">
        <v>6</v>
      </c>
      <c r="G28" s="32">
        <v>492</v>
      </c>
      <c r="H28" s="32">
        <v>493</v>
      </c>
      <c r="I28" s="32">
        <v>493</v>
      </c>
      <c r="M28" s="90"/>
      <c r="N28" s="90"/>
      <c r="O28" s="90"/>
      <c r="P28" s="90"/>
      <c r="Q28" s="90"/>
      <c r="R28" s="90"/>
      <c r="S28" s="90"/>
      <c r="T28" s="90"/>
      <c r="U28" s="90"/>
      <c r="V28" s="90"/>
    </row>
    <row r="29" spans="6:22" ht="16.899999999999999" customHeight="1" x14ac:dyDescent="0.25">
      <c r="M29" s="90"/>
      <c r="N29" s="90"/>
      <c r="O29" s="90"/>
      <c r="P29" s="90"/>
      <c r="Q29" s="90"/>
      <c r="R29" s="90"/>
      <c r="S29" s="90"/>
      <c r="T29" s="90"/>
      <c r="U29" s="90"/>
      <c r="V29" s="90"/>
    </row>
    <row r="30" spans="6:22" ht="19.899999999999999" customHeight="1" x14ac:dyDescent="0.25">
      <c r="M30" s="90"/>
      <c r="N30" s="90"/>
      <c r="O30" s="90"/>
      <c r="P30" s="90"/>
      <c r="Q30" s="90"/>
      <c r="R30" s="90"/>
      <c r="S30" s="90"/>
      <c r="T30" s="90"/>
      <c r="U30" s="90"/>
      <c r="V30" s="90"/>
    </row>
    <row r="31" spans="6:22" ht="18.600000000000001" customHeight="1" x14ac:dyDescent="0.25">
      <c r="M31" s="90"/>
      <c r="N31" s="90"/>
      <c r="O31" s="90"/>
      <c r="P31" s="90"/>
      <c r="Q31" s="90"/>
      <c r="R31" s="90"/>
      <c r="S31" s="90"/>
      <c r="T31" s="90"/>
      <c r="U31" s="90"/>
      <c r="V31" s="90"/>
    </row>
    <row r="32" spans="6:22" ht="18" customHeight="1" x14ac:dyDescent="0.25">
      <c r="M32" s="90"/>
      <c r="N32" s="90"/>
      <c r="O32" s="90"/>
      <c r="P32" s="90"/>
      <c r="Q32" s="90"/>
      <c r="R32" s="90"/>
      <c r="S32" s="90"/>
      <c r="T32" s="90"/>
      <c r="U32" s="90"/>
      <c r="V32" s="90"/>
    </row>
    <row r="33" spans="13:22" ht="18" customHeight="1" x14ac:dyDescent="0.25">
      <c r="M33" s="90"/>
      <c r="N33" s="90"/>
      <c r="O33" s="90"/>
      <c r="P33" s="90"/>
      <c r="Q33" s="90"/>
      <c r="R33" s="90"/>
      <c r="S33" s="90"/>
      <c r="T33" s="90"/>
      <c r="U33" s="90"/>
      <c r="V33" s="90"/>
    </row>
    <row r="34" spans="13:22" ht="15.6" customHeight="1" x14ac:dyDescent="0.25">
      <c r="M34" s="90"/>
      <c r="N34" s="90"/>
      <c r="O34" s="90"/>
      <c r="P34" s="90"/>
      <c r="Q34" s="90"/>
      <c r="R34" s="90"/>
      <c r="S34" s="90"/>
      <c r="T34" s="90"/>
      <c r="U34" s="90"/>
      <c r="V34" s="90"/>
    </row>
    <row r="35" spans="13:22" ht="15.6" customHeight="1" x14ac:dyDescent="0.25">
      <c r="M35" s="90"/>
      <c r="N35" s="90"/>
      <c r="O35" s="90"/>
      <c r="P35" s="90"/>
      <c r="Q35" s="90"/>
      <c r="R35" s="90"/>
      <c r="S35" s="90"/>
      <c r="T35" s="90"/>
      <c r="U35" s="90"/>
      <c r="V35" s="90"/>
    </row>
    <row r="36" spans="13:22" x14ac:dyDescent="0.25">
      <c r="M36" s="90"/>
      <c r="N36" s="90"/>
      <c r="O36" s="90"/>
      <c r="P36" s="90"/>
      <c r="Q36" s="90"/>
      <c r="R36" s="90"/>
      <c r="S36" s="90"/>
      <c r="T36" s="90"/>
      <c r="U36" s="90"/>
      <c r="V36" s="90"/>
    </row>
    <row r="37" spans="13:22" ht="51.6" customHeight="1" x14ac:dyDescent="0.25"/>
    <row r="38" spans="13:22" ht="24" customHeight="1" x14ac:dyDescent="0.25"/>
    <row r="39" spans="13:22" ht="24.6" customHeight="1" x14ac:dyDescent="0.25"/>
    <row r="40" spans="13:22" ht="22.15" customHeight="1" x14ac:dyDescent="0.25"/>
    <row r="41" spans="13:22" ht="21.6" customHeight="1" x14ac:dyDescent="0.25"/>
    <row r="42" spans="13:22" ht="27.6" customHeight="1" x14ac:dyDescent="0.25"/>
    <row r="46" spans="13:22" ht="15" customHeight="1" x14ac:dyDescent="0.25"/>
    <row r="47" spans="13:22" ht="14.45" customHeight="1" x14ac:dyDescent="0.25"/>
    <row r="48" spans="13:22" ht="14.45" customHeight="1" x14ac:dyDescent="0.25"/>
    <row r="50" spans="3:11" x14ac:dyDescent="0.25">
      <c r="C50" s="24"/>
      <c r="D50" s="24"/>
      <c r="E50" s="24"/>
    </row>
    <row r="51" spans="3:11" x14ac:dyDescent="0.25">
      <c r="C51" s="24"/>
      <c r="D51" s="24"/>
      <c r="E51" s="24"/>
      <c r="F51" s="24"/>
      <c r="G51" s="24"/>
      <c r="H51" s="24"/>
      <c r="I51" s="24"/>
      <c r="J51" s="24"/>
      <c r="K51" s="24"/>
    </row>
    <row r="52" spans="3:11" x14ac:dyDescent="0.25">
      <c r="C52" s="24"/>
      <c r="D52" s="24"/>
      <c r="E52" s="24"/>
      <c r="F52" s="24"/>
      <c r="G52" s="24"/>
      <c r="H52" s="24"/>
      <c r="I52" s="24"/>
      <c r="J52" s="24"/>
      <c r="K52" s="24"/>
    </row>
    <row r="53" spans="3:11" x14ac:dyDescent="0.25">
      <c r="C53" s="24"/>
      <c r="D53" s="24"/>
      <c r="E53" s="24"/>
      <c r="F53" s="24"/>
      <c r="G53" s="24"/>
      <c r="H53" s="24"/>
      <c r="I53" s="24"/>
      <c r="J53" s="24"/>
      <c r="K53" s="24"/>
    </row>
    <row r="54" spans="3:11" x14ac:dyDescent="0.25">
      <c r="C54" s="24"/>
      <c r="D54" s="24"/>
      <c r="E54" s="24"/>
      <c r="F54" s="24"/>
      <c r="G54" s="24"/>
      <c r="H54" s="24"/>
      <c r="I54" s="24"/>
      <c r="J54" s="24"/>
      <c r="K54" s="24"/>
    </row>
    <row r="55" spans="3:11" ht="25.5" x14ac:dyDescent="0.35">
      <c r="C55" s="24"/>
      <c r="D55" s="24"/>
      <c r="E55" s="24"/>
      <c r="F55" s="310" t="s">
        <v>43</v>
      </c>
      <c r="G55" s="311"/>
      <c r="H55" s="24"/>
      <c r="I55" s="312" t="s">
        <v>47</v>
      </c>
      <c r="J55" s="313"/>
      <c r="K55" s="24"/>
    </row>
    <row r="56" spans="3:11" ht="51" x14ac:dyDescent="0.25">
      <c r="C56" s="24"/>
      <c r="D56" s="24"/>
      <c r="E56" s="24"/>
      <c r="F56" s="32" t="s">
        <v>1</v>
      </c>
      <c r="G56" s="31" t="s">
        <v>44</v>
      </c>
      <c r="H56" s="31" t="s">
        <v>14</v>
      </c>
      <c r="I56" s="31" t="s">
        <v>46</v>
      </c>
      <c r="J56" s="31" t="s">
        <v>45</v>
      </c>
      <c r="K56" s="24"/>
    </row>
    <row r="57" spans="3:11" ht="25.5" x14ac:dyDescent="0.25">
      <c r="C57" s="24"/>
      <c r="D57" s="24"/>
      <c r="E57" s="24"/>
      <c r="F57" s="32">
        <v>1</v>
      </c>
      <c r="G57" s="32">
        <v>492</v>
      </c>
      <c r="H57" s="32">
        <v>495</v>
      </c>
      <c r="I57" s="32">
        <f>G57-H57</f>
        <v>-3</v>
      </c>
      <c r="J57" s="32">
        <f>ABS(I57)</f>
        <v>3</v>
      </c>
      <c r="K57" s="24"/>
    </row>
    <row r="58" spans="3:11" ht="25.5" x14ac:dyDescent="0.25">
      <c r="C58" s="24"/>
      <c r="D58" s="24"/>
      <c r="E58" s="24"/>
      <c r="F58" s="32">
        <v>2</v>
      </c>
      <c r="G58" s="32">
        <v>470</v>
      </c>
      <c r="H58" s="32">
        <v>482</v>
      </c>
      <c r="I58" s="32">
        <f t="shared" ref="I58:I62" si="0">G58-H58</f>
        <v>-12</v>
      </c>
      <c r="J58" s="32">
        <f t="shared" ref="J58:J62" si="1">ABS(I58)</f>
        <v>12</v>
      </c>
      <c r="K58" s="24"/>
    </row>
    <row r="59" spans="3:11" ht="25.5" x14ac:dyDescent="0.25">
      <c r="C59" s="24"/>
      <c r="D59" s="24"/>
      <c r="E59" s="24"/>
      <c r="F59" s="32">
        <v>3</v>
      </c>
      <c r="G59" s="32">
        <v>485</v>
      </c>
      <c r="H59" s="32">
        <v>478</v>
      </c>
      <c r="I59" s="32">
        <f t="shared" si="0"/>
        <v>7</v>
      </c>
      <c r="J59" s="32">
        <f t="shared" si="1"/>
        <v>7</v>
      </c>
      <c r="K59" s="24"/>
    </row>
    <row r="60" spans="3:11" ht="25.5" x14ac:dyDescent="0.25">
      <c r="C60" s="24"/>
      <c r="D60" s="24"/>
      <c r="E60" s="24"/>
      <c r="F60" s="32">
        <v>4</v>
      </c>
      <c r="G60" s="32">
        <v>493</v>
      </c>
      <c r="H60" s="32">
        <v>488</v>
      </c>
      <c r="I60" s="32">
        <f t="shared" si="0"/>
        <v>5</v>
      </c>
      <c r="J60" s="32">
        <f t="shared" si="1"/>
        <v>5</v>
      </c>
      <c r="K60" s="24"/>
    </row>
    <row r="61" spans="3:11" ht="25.5" x14ac:dyDescent="0.25">
      <c r="C61" s="24"/>
      <c r="D61" s="24"/>
      <c r="E61" s="24"/>
      <c r="F61" s="32">
        <v>5</v>
      </c>
      <c r="G61" s="32">
        <v>498</v>
      </c>
      <c r="H61" s="32">
        <v>492</v>
      </c>
      <c r="I61" s="32">
        <f t="shared" si="0"/>
        <v>6</v>
      </c>
      <c r="J61" s="32">
        <f t="shared" si="1"/>
        <v>6</v>
      </c>
      <c r="K61" s="24"/>
    </row>
    <row r="62" spans="3:11" ht="25.5" x14ac:dyDescent="0.25">
      <c r="C62" s="24"/>
      <c r="D62" s="24"/>
      <c r="E62" s="24"/>
      <c r="F62" s="34">
        <v>6</v>
      </c>
      <c r="G62" s="32">
        <v>492</v>
      </c>
      <c r="H62" s="32">
        <v>493</v>
      </c>
      <c r="I62" s="32">
        <f t="shared" si="0"/>
        <v>-1</v>
      </c>
      <c r="J62" s="32">
        <f t="shared" si="1"/>
        <v>1</v>
      </c>
      <c r="K62" s="24"/>
    </row>
    <row r="63" spans="3:11" ht="25.5" x14ac:dyDescent="0.25">
      <c r="C63" s="24"/>
      <c r="D63" s="24"/>
      <c r="E63" s="24"/>
      <c r="F63" s="24"/>
      <c r="G63" s="24"/>
      <c r="H63" s="24"/>
      <c r="I63" s="34" t="s">
        <v>48</v>
      </c>
      <c r="J63" s="35">
        <f>SUM(J57:J62)</f>
        <v>34</v>
      </c>
      <c r="K63" s="24"/>
    </row>
    <row r="64" spans="3:11" x14ac:dyDescent="0.25">
      <c r="C64" s="24"/>
      <c r="D64" s="24"/>
      <c r="E64" s="24"/>
      <c r="F64" s="24"/>
      <c r="G64" s="24"/>
      <c r="H64" s="24"/>
      <c r="I64" s="24"/>
      <c r="J64" s="24"/>
      <c r="K64" s="24"/>
    </row>
    <row r="65" spans="3:11" x14ac:dyDescent="0.25">
      <c r="C65" s="306" t="s">
        <v>50</v>
      </c>
      <c r="D65" s="307">
        <f>J63/6</f>
        <v>5.666666666666667</v>
      </c>
      <c r="E65" s="24"/>
      <c r="F65" s="24"/>
      <c r="G65" s="24"/>
      <c r="H65" s="24"/>
      <c r="I65" s="24"/>
      <c r="J65" s="24"/>
      <c r="K65" s="24"/>
    </row>
    <row r="66" spans="3:11" x14ac:dyDescent="0.25">
      <c r="C66" s="306"/>
      <c r="D66" s="307"/>
      <c r="E66" s="24"/>
      <c r="F66" s="24"/>
      <c r="G66" s="24"/>
      <c r="H66" s="24"/>
      <c r="I66" s="24"/>
      <c r="J66" s="24"/>
      <c r="K66" s="24"/>
    </row>
    <row r="67" spans="3:11" x14ac:dyDescent="0.25">
      <c r="C67" s="24"/>
      <c r="D67" s="24"/>
      <c r="E67" s="24"/>
      <c r="F67" s="24"/>
      <c r="G67" s="24"/>
      <c r="H67" s="24"/>
      <c r="I67" s="24"/>
      <c r="J67" s="24"/>
      <c r="K67" s="24"/>
    </row>
    <row r="68" spans="3:11" x14ac:dyDescent="0.25">
      <c r="C68" s="24"/>
      <c r="D68" s="24"/>
      <c r="E68" s="24"/>
      <c r="F68" s="24"/>
      <c r="G68" s="24"/>
      <c r="H68" s="24"/>
      <c r="I68" s="24"/>
      <c r="J68" s="24"/>
      <c r="K68" s="24"/>
    </row>
    <row r="69" spans="3:11" x14ac:dyDescent="0.25">
      <c r="C69" s="24"/>
      <c r="D69" s="24"/>
      <c r="E69" s="24"/>
      <c r="F69" s="24"/>
      <c r="G69" s="24"/>
      <c r="H69" s="24"/>
      <c r="I69" s="24"/>
      <c r="J69" s="24"/>
      <c r="K69" s="24"/>
    </row>
    <row r="70" spans="3:11" x14ac:dyDescent="0.25">
      <c r="C70" s="24"/>
      <c r="D70" s="24"/>
      <c r="E70" s="24"/>
      <c r="F70" s="24"/>
      <c r="G70" s="24"/>
      <c r="H70" s="24"/>
      <c r="I70" s="24"/>
      <c r="J70" s="24"/>
      <c r="K70" s="24"/>
    </row>
  </sheetData>
  <mergeCells count="5">
    <mergeCell ref="H21:I21"/>
    <mergeCell ref="C65:C66"/>
    <mergeCell ref="D65:D66"/>
    <mergeCell ref="I55:J55"/>
    <mergeCell ref="F55:G55"/>
  </mergeCells>
  <pageMargins left="0.7" right="0.7" top="0.75" bottom="0.75" header="0.3" footer="0.3"/>
  <pageSetup scale="3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26:U42"/>
  <sheetViews>
    <sheetView zoomScale="70" zoomScaleNormal="70" workbookViewId="0">
      <selection activeCell="D8" sqref="D8"/>
    </sheetView>
  </sheetViews>
  <sheetFormatPr defaultColWidth="9.140625" defaultRowHeight="15" x14ac:dyDescent="0.25"/>
  <cols>
    <col min="1" max="16" width="9.140625" style="55"/>
    <col min="17" max="17" width="11.7109375" style="55" customWidth="1"/>
    <col min="18" max="16384" width="9.140625" style="55"/>
  </cols>
  <sheetData>
    <row r="26" spans="4:21" ht="21" x14ac:dyDescent="0.25">
      <c r="D26" s="174"/>
      <c r="E26" s="174"/>
      <c r="F26" s="174"/>
      <c r="G26" s="174"/>
      <c r="H26" s="174"/>
    </row>
    <row r="27" spans="4:21" ht="21" x14ac:dyDescent="0.25">
      <c r="D27" s="174"/>
      <c r="E27" s="174"/>
      <c r="F27" s="174"/>
      <c r="G27" s="174"/>
      <c r="H27" s="174"/>
    </row>
    <row r="28" spans="4:21" ht="21" x14ac:dyDescent="0.25">
      <c r="D28" s="174"/>
      <c r="E28" s="174"/>
      <c r="F28" s="174"/>
      <c r="G28" s="174"/>
      <c r="H28" s="174"/>
    </row>
    <row r="29" spans="4:21" ht="21" x14ac:dyDescent="0.25">
      <c r="D29" s="174"/>
      <c r="E29" s="174"/>
      <c r="F29" s="174"/>
      <c r="G29" s="174"/>
      <c r="H29" s="174"/>
    </row>
    <row r="30" spans="4:21" ht="21" x14ac:dyDescent="0.25">
      <c r="D30" s="174"/>
      <c r="E30" s="174"/>
      <c r="F30" s="174"/>
      <c r="G30" s="174"/>
      <c r="H30" s="174"/>
      <c r="Q30" s="175"/>
      <c r="R30" s="175"/>
      <c r="S30" s="175"/>
      <c r="T30" s="175"/>
      <c r="U30" s="176"/>
    </row>
    <row r="31" spans="4:21" x14ac:dyDescent="0.25">
      <c r="Q31" s="175"/>
      <c r="R31" s="175"/>
      <c r="S31" s="175"/>
      <c r="T31" s="175"/>
      <c r="U31" s="176"/>
    </row>
    <row r="32" spans="4:21" x14ac:dyDescent="0.25">
      <c r="Q32" s="175"/>
      <c r="R32" s="175"/>
      <c r="S32" s="175"/>
      <c r="T32" s="175"/>
      <c r="U32" s="176"/>
    </row>
    <row r="33" spans="17:21" x14ac:dyDescent="0.25">
      <c r="Q33" s="176"/>
      <c r="R33" s="176"/>
      <c r="S33" s="176"/>
      <c r="T33" s="176"/>
    </row>
    <row r="36" spans="17:21" x14ac:dyDescent="0.25">
      <c r="Q36" s="175"/>
      <c r="R36" s="175"/>
      <c r="S36" s="175"/>
      <c r="T36" s="175"/>
      <c r="U36" s="176"/>
    </row>
    <row r="37" spans="17:21" x14ac:dyDescent="0.25">
      <c r="Q37" s="175"/>
      <c r="R37" s="175"/>
      <c r="S37" s="175"/>
      <c r="T37" s="175"/>
      <c r="U37" s="176"/>
    </row>
    <row r="38" spans="17:21" x14ac:dyDescent="0.25">
      <c r="Q38" s="175"/>
      <c r="R38" s="175"/>
      <c r="S38" s="175"/>
      <c r="T38" s="175"/>
      <c r="U38" s="176"/>
    </row>
    <row r="39" spans="17:21" x14ac:dyDescent="0.25">
      <c r="Q39" s="176"/>
      <c r="R39" s="176"/>
      <c r="S39" s="176"/>
      <c r="T39" s="176"/>
    </row>
    <row r="42" spans="17:21" ht="36" x14ac:dyDescent="0.55000000000000004">
      <c r="Q42" s="177"/>
    </row>
  </sheetData>
  <pageMargins left="0.7" right="0.7" top="0.75" bottom="0.75" header="0.3" footer="0.3"/>
  <pageSetup scale="57"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M27:Q51"/>
  <sheetViews>
    <sheetView showRowColHeaders="0" zoomScale="60" zoomScaleNormal="60" workbookViewId="0">
      <selection activeCell="AD42" sqref="A1:AD42"/>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6.85546875" style="3" customWidth="1"/>
    <col min="16" max="16" width="13" style="3" customWidth="1"/>
    <col min="17" max="17" width="17" style="3" customWidth="1"/>
    <col min="18" max="18" width="6.28515625" style="3" customWidth="1"/>
    <col min="19" max="19" width="17.28515625" style="3" customWidth="1"/>
    <col min="20" max="20" width="6.28515625" style="3" customWidth="1"/>
    <col min="21" max="21" width="14.7109375" style="3" customWidth="1"/>
    <col min="22" max="22" width="9.140625" style="3"/>
    <col min="23" max="23" width="17.42578125" style="3" customWidth="1"/>
    <col min="24" max="16384" width="9.140625" style="3"/>
  </cols>
  <sheetData>
    <row r="27" spans="17:17" ht="21" customHeight="1" x14ac:dyDescent="0.25"/>
    <row r="28" spans="17:17" ht="24.6" customHeight="1" x14ac:dyDescent="0.25"/>
    <row r="29" spans="17:17" ht="23.45" customHeight="1" x14ac:dyDescent="0.25"/>
    <row r="30" spans="17:17" ht="21" customHeight="1" x14ac:dyDescent="0.25"/>
    <row r="31" spans="17:17" ht="25.15" customHeight="1" x14ac:dyDescent="0.25">
      <c r="Q31" s="316">
        <f>124+7.5*15</f>
        <v>236.5</v>
      </c>
    </row>
    <row r="32" spans="17:17" ht="22.9" customHeight="1" x14ac:dyDescent="0.25">
      <c r="Q32" s="316"/>
    </row>
    <row r="33" spans="13:17" ht="21.6" customHeight="1" x14ac:dyDescent="0.25"/>
    <row r="34" spans="13:17" x14ac:dyDescent="0.25">
      <c r="Q34" s="317">
        <f>124+7.5*16</f>
        <v>244</v>
      </c>
    </row>
    <row r="35" spans="13:17" ht="22.9" customHeight="1" x14ac:dyDescent="0.25">
      <c r="Q35" s="317"/>
    </row>
    <row r="36" spans="13:17" ht="18.600000000000001" customHeight="1" x14ac:dyDescent="0.25"/>
    <row r="37" spans="13:17" ht="18.600000000000001" customHeight="1" x14ac:dyDescent="0.25"/>
    <row r="38" spans="13:17" ht="19.149999999999999" customHeight="1" x14ac:dyDescent="0.25"/>
    <row r="39" spans="13:17" ht="16.899999999999999" customHeight="1" x14ac:dyDescent="0.25">
      <c r="M39" s="2"/>
    </row>
    <row r="40" spans="13:17" ht="15" customHeight="1" x14ac:dyDescent="0.25">
      <c r="M40" s="4"/>
    </row>
    <row r="41" spans="13:17" x14ac:dyDescent="0.25">
      <c r="M41" s="4"/>
    </row>
    <row r="42" spans="13:17" x14ac:dyDescent="0.25">
      <c r="M42" s="4"/>
    </row>
    <row r="43" spans="13:17" x14ac:dyDescent="0.25">
      <c r="M43" s="4"/>
    </row>
    <row r="44" spans="13:17" x14ac:dyDescent="0.25">
      <c r="M44" s="4"/>
    </row>
    <row r="45" spans="13:17" x14ac:dyDescent="0.25">
      <c r="M45" s="4"/>
    </row>
    <row r="46" spans="13:17" x14ac:dyDescent="0.25">
      <c r="M46" s="4"/>
    </row>
    <row r="47" spans="13:17" ht="15" customHeight="1" x14ac:dyDescent="0.25"/>
    <row r="48" spans="13:17" ht="15" customHeight="1" x14ac:dyDescent="0.25"/>
    <row r="50" ht="15" customHeight="1" x14ac:dyDescent="0.25"/>
    <row r="51" ht="15" customHeight="1" x14ac:dyDescent="0.25"/>
  </sheetData>
  <mergeCells count="2">
    <mergeCell ref="Q31:Q32"/>
    <mergeCell ref="Q34:Q35"/>
  </mergeCells>
  <pageMargins left="0.7" right="0.7" top="0.75" bottom="0.75" header="0.3" footer="0.3"/>
  <pageSetup scale="4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M14:X51"/>
  <sheetViews>
    <sheetView zoomScale="90" zoomScaleNormal="9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0.7109375" style="3" customWidth="1"/>
    <col min="16" max="16" width="8.7109375" style="3" customWidth="1"/>
    <col min="17" max="17" width="10" style="3" customWidth="1"/>
    <col min="18" max="18" width="6.28515625" style="3" customWidth="1"/>
    <col min="19" max="19" width="9.7109375" style="3" customWidth="1"/>
    <col min="20" max="20" width="6.28515625" style="3" customWidth="1"/>
    <col min="21" max="21" width="7" style="3" customWidth="1"/>
    <col min="22" max="22" width="9.140625" style="3"/>
    <col min="23" max="23" width="9.7109375" style="3" customWidth="1"/>
    <col min="24" max="16384" width="9.140625" style="3"/>
  </cols>
  <sheetData>
    <row r="14" spans="15:24" x14ac:dyDescent="0.25">
      <c r="O14" s="90"/>
      <c r="P14" s="90"/>
      <c r="Q14" s="90"/>
      <c r="R14" s="90"/>
      <c r="S14" s="90"/>
      <c r="T14" s="90"/>
      <c r="U14" s="90"/>
      <c r="V14" s="90"/>
      <c r="W14" s="90"/>
      <c r="X14" s="90"/>
    </row>
    <row r="15" spans="15:24" x14ac:dyDescent="0.25">
      <c r="O15" s="90"/>
      <c r="P15" s="90"/>
      <c r="Q15" s="90"/>
      <c r="R15" s="90"/>
      <c r="S15" s="90"/>
      <c r="T15" s="90"/>
      <c r="U15" s="90"/>
      <c r="V15" s="90"/>
      <c r="W15" s="90"/>
      <c r="X15" s="90"/>
    </row>
    <row r="16" spans="15:24" x14ac:dyDescent="0.25">
      <c r="O16" s="90"/>
      <c r="P16" s="90"/>
      <c r="Q16" s="90"/>
      <c r="R16" s="90"/>
      <c r="S16" s="90"/>
      <c r="T16" s="90"/>
      <c r="U16" s="90"/>
      <c r="V16" s="90"/>
      <c r="W16" s="90"/>
      <c r="X16" s="90"/>
    </row>
    <row r="17" spans="15:24" x14ac:dyDescent="0.25">
      <c r="O17" s="90"/>
      <c r="P17" s="90"/>
      <c r="Q17" s="90"/>
      <c r="R17" s="90"/>
      <c r="S17" s="90"/>
      <c r="T17" s="90"/>
      <c r="U17" s="90"/>
      <c r="V17" s="90"/>
      <c r="W17" s="90"/>
      <c r="X17" s="90"/>
    </row>
    <row r="18" spans="15:24" x14ac:dyDescent="0.25">
      <c r="O18" s="90"/>
      <c r="P18" s="90"/>
      <c r="Q18" s="90"/>
      <c r="R18" s="90"/>
      <c r="S18" s="90"/>
      <c r="T18" s="90"/>
      <c r="U18" s="90"/>
      <c r="V18" s="90"/>
      <c r="W18" s="90"/>
      <c r="X18" s="90"/>
    </row>
    <row r="19" spans="15:24" x14ac:dyDescent="0.25">
      <c r="O19" s="90"/>
      <c r="P19" s="90"/>
      <c r="Q19" s="90"/>
      <c r="R19" s="90"/>
      <c r="S19" s="90"/>
      <c r="T19" s="90"/>
      <c r="U19" s="90"/>
      <c r="V19" s="90"/>
      <c r="W19" s="90"/>
      <c r="X19" s="90"/>
    </row>
    <row r="20" spans="15:24" x14ac:dyDescent="0.25">
      <c r="O20" s="90"/>
      <c r="P20" s="90"/>
      <c r="Q20" s="90"/>
      <c r="R20" s="90"/>
      <c r="S20" s="90"/>
      <c r="T20" s="90"/>
      <c r="U20" s="90"/>
      <c r="V20" s="90"/>
      <c r="W20" s="90"/>
      <c r="X20" s="90"/>
    </row>
    <row r="21" spans="15:24" x14ac:dyDescent="0.25">
      <c r="O21" s="90"/>
      <c r="P21" s="90"/>
      <c r="Q21" s="90"/>
      <c r="R21" s="90"/>
      <c r="S21" s="90"/>
      <c r="T21" s="90"/>
      <c r="U21" s="90"/>
      <c r="V21" s="90"/>
      <c r="W21" s="90"/>
      <c r="X21" s="90"/>
    </row>
    <row r="22" spans="15:24" x14ac:dyDescent="0.25">
      <c r="O22" s="90"/>
      <c r="P22" s="90"/>
      <c r="Q22" s="90"/>
      <c r="R22" s="90"/>
      <c r="S22" s="90"/>
      <c r="T22" s="90"/>
      <c r="U22" s="90"/>
      <c r="V22" s="90"/>
      <c r="W22" s="90"/>
      <c r="X22" s="90"/>
    </row>
    <row r="23" spans="15:24" x14ac:dyDescent="0.25">
      <c r="O23" s="90"/>
      <c r="P23" s="90"/>
      <c r="Q23" s="90"/>
      <c r="R23" s="90"/>
      <c r="S23" s="90"/>
      <c r="T23" s="90"/>
      <c r="U23" s="90"/>
      <c r="V23" s="90"/>
      <c r="W23" s="90"/>
      <c r="X23" s="90"/>
    </row>
    <row r="24" spans="15:24" x14ac:dyDescent="0.25">
      <c r="O24" s="90"/>
      <c r="P24" s="90"/>
      <c r="Q24" s="90"/>
      <c r="R24" s="90"/>
      <c r="S24" s="90"/>
      <c r="T24" s="90"/>
      <c r="U24" s="90"/>
      <c r="V24" s="90"/>
      <c r="W24" s="90"/>
      <c r="X24" s="90"/>
    </row>
    <row r="25" spans="15:24" x14ac:dyDescent="0.25">
      <c r="O25" s="90"/>
      <c r="P25" s="90"/>
      <c r="Q25" s="90"/>
      <c r="R25" s="90"/>
      <c r="S25" s="90"/>
      <c r="T25" s="90"/>
      <c r="U25" s="90"/>
      <c r="V25" s="90"/>
      <c r="W25" s="90"/>
      <c r="X25" s="90"/>
    </row>
    <row r="26" spans="15:24" x14ac:dyDescent="0.25">
      <c r="O26" s="90"/>
      <c r="P26" s="90"/>
      <c r="Q26" s="90"/>
      <c r="R26" s="90"/>
      <c r="S26" s="90"/>
      <c r="T26" s="90"/>
      <c r="U26" s="90"/>
      <c r="V26" s="90"/>
      <c r="W26" s="90"/>
      <c r="X26" s="90"/>
    </row>
    <row r="27" spans="15:24" ht="21" customHeight="1" x14ac:dyDescent="0.25">
      <c r="O27" s="90"/>
      <c r="P27" s="90"/>
      <c r="Q27" s="90"/>
      <c r="R27" s="90"/>
      <c r="S27" s="90"/>
      <c r="T27" s="90"/>
      <c r="U27" s="90"/>
      <c r="V27" s="90"/>
      <c r="W27" s="90"/>
      <c r="X27" s="90"/>
    </row>
    <row r="28" spans="15:24" ht="24.6" customHeight="1" x14ac:dyDescent="0.25">
      <c r="O28" s="90"/>
      <c r="P28" s="90"/>
      <c r="Q28" s="90"/>
      <c r="R28" s="90"/>
      <c r="S28" s="90"/>
      <c r="T28" s="90"/>
      <c r="U28" s="90"/>
      <c r="V28" s="90"/>
      <c r="W28" s="90"/>
      <c r="X28" s="90"/>
    </row>
    <row r="29" spans="15:24" ht="23.45" customHeight="1" x14ac:dyDescent="0.25">
      <c r="O29" s="90"/>
      <c r="P29" s="90"/>
      <c r="Q29" s="90"/>
      <c r="R29" s="90"/>
      <c r="S29" s="90"/>
      <c r="T29" s="90"/>
      <c r="U29" s="90"/>
      <c r="V29" s="90"/>
      <c r="W29" s="90"/>
      <c r="X29" s="90"/>
    </row>
    <row r="30" spans="15:24" ht="21" customHeight="1" x14ac:dyDescent="0.25">
      <c r="O30" s="90"/>
      <c r="P30" s="90"/>
      <c r="Q30" s="90"/>
      <c r="R30" s="90"/>
      <c r="S30" s="90"/>
      <c r="T30" s="90"/>
      <c r="U30" s="90"/>
      <c r="V30" s="90"/>
      <c r="W30" s="90"/>
      <c r="X30" s="90"/>
    </row>
    <row r="31" spans="15:24" ht="25.15" customHeight="1" x14ac:dyDescent="0.25">
      <c r="O31" s="90"/>
      <c r="P31" s="90"/>
      <c r="Q31" s="90"/>
      <c r="R31" s="90"/>
      <c r="S31" s="90"/>
      <c r="T31" s="90"/>
      <c r="U31" s="90"/>
      <c r="V31" s="90"/>
      <c r="W31" s="90"/>
      <c r="X31" s="90"/>
    </row>
    <row r="32" spans="15:24" ht="22.9" customHeight="1" x14ac:dyDescent="0.25">
      <c r="O32" s="90"/>
      <c r="P32" s="90"/>
      <c r="Q32" s="90"/>
      <c r="R32" s="90"/>
      <c r="S32" s="90"/>
      <c r="T32" s="90"/>
      <c r="U32" s="90"/>
      <c r="V32" s="90"/>
      <c r="W32" s="90"/>
      <c r="X32" s="90"/>
    </row>
    <row r="33" spans="13:24" ht="21.6" customHeight="1" x14ac:dyDescent="0.25">
      <c r="O33" s="90"/>
      <c r="P33" s="90"/>
      <c r="Q33" s="90"/>
      <c r="R33" s="90"/>
      <c r="S33" s="90"/>
      <c r="T33" s="90"/>
      <c r="U33" s="90"/>
      <c r="V33" s="90"/>
      <c r="W33" s="90"/>
      <c r="X33" s="90"/>
    </row>
    <row r="34" spans="13:24" ht="20.25" customHeight="1" x14ac:dyDescent="0.25">
      <c r="O34" s="90"/>
      <c r="P34" s="90"/>
      <c r="Q34" s="90"/>
      <c r="R34" s="90"/>
      <c r="S34" s="90"/>
      <c r="T34" s="90"/>
      <c r="U34" s="90"/>
      <c r="V34" s="90"/>
      <c r="W34" s="90"/>
      <c r="X34" s="90"/>
    </row>
    <row r="35" spans="13:24" ht="22.9" customHeight="1" x14ac:dyDescent="0.25">
      <c r="O35" s="90"/>
      <c r="P35" s="90"/>
      <c r="Q35" s="90"/>
      <c r="R35" s="90"/>
      <c r="S35" s="90"/>
      <c r="T35" s="90"/>
      <c r="U35" s="90"/>
      <c r="V35" s="90"/>
      <c r="W35" s="90"/>
      <c r="X35" s="90"/>
    </row>
    <row r="36" spans="13:24" ht="18.600000000000001" customHeight="1" x14ac:dyDescent="0.25"/>
    <row r="37" spans="13:24" ht="18.600000000000001" customHeight="1" x14ac:dyDescent="0.25"/>
    <row r="38" spans="13:24" ht="19.149999999999999" customHeight="1" x14ac:dyDescent="0.25"/>
    <row r="39" spans="13:24" ht="16.899999999999999" customHeight="1" x14ac:dyDescent="0.25">
      <c r="M39" s="2"/>
    </row>
    <row r="40" spans="13:24" ht="15" customHeight="1" x14ac:dyDescent="0.25">
      <c r="M40" s="4"/>
    </row>
    <row r="41" spans="13:24" x14ac:dyDescent="0.25">
      <c r="M41" s="4"/>
    </row>
    <row r="42" spans="13:24" x14ac:dyDescent="0.25">
      <c r="M42" s="4"/>
    </row>
    <row r="43" spans="13:24" x14ac:dyDescent="0.25">
      <c r="M43" s="4"/>
    </row>
    <row r="44" spans="13:24" x14ac:dyDescent="0.25">
      <c r="M44" s="4"/>
    </row>
    <row r="45" spans="13:24" x14ac:dyDescent="0.25">
      <c r="M45" s="4"/>
    </row>
    <row r="46" spans="13:24" x14ac:dyDescent="0.25">
      <c r="M46" s="4"/>
    </row>
    <row r="47" spans="13:24" ht="15" customHeight="1" x14ac:dyDescent="0.25"/>
    <row r="48" spans="13:24" ht="15" customHeight="1" x14ac:dyDescent="0.25"/>
    <row r="50" ht="15" customHeight="1" x14ac:dyDescent="0.25"/>
    <row r="51" ht="15" customHeight="1" x14ac:dyDescent="0.25"/>
  </sheetData>
  <pageMargins left="0.7" right="0.7" top="0.75" bottom="0.75" header="0.3" footer="0.3"/>
  <pageSetup scale="4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F15:U70"/>
  <sheetViews>
    <sheetView zoomScale="50" zoomScaleNormal="50" workbookViewId="0">
      <selection activeCell="J49" sqref="J49"/>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7.28515625" style="3" customWidth="1"/>
    <col min="7" max="7" width="18.425781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6.85546875" style="3" customWidth="1"/>
    <col min="16" max="16" width="17.28515625" style="3" customWidth="1"/>
    <col min="17" max="17" width="17" style="3" customWidth="1"/>
    <col min="18" max="18" width="22.5703125" style="3" customWidth="1"/>
    <col min="19" max="19" width="18.42578125" style="3" customWidth="1"/>
    <col min="20" max="20" width="17.42578125" style="3" customWidth="1"/>
    <col min="21" max="21" width="14.7109375" style="3" customWidth="1"/>
    <col min="22" max="22" width="9.140625" style="3"/>
    <col min="23" max="23" width="17.42578125" style="3" customWidth="1"/>
    <col min="24" max="16384" width="9.140625" style="3"/>
  </cols>
  <sheetData>
    <row r="15" spans="16:20" ht="51" x14ac:dyDescent="0.25">
      <c r="P15" s="50" t="s">
        <v>51</v>
      </c>
      <c r="Q15" s="19" t="s">
        <v>52</v>
      </c>
      <c r="R15" s="54" t="s">
        <v>54</v>
      </c>
      <c r="S15" s="318" t="s">
        <v>55</v>
      </c>
      <c r="T15" s="319"/>
    </row>
    <row r="16" spans="16:20" ht="25.5" x14ac:dyDescent="0.25">
      <c r="P16" s="19">
        <v>0</v>
      </c>
      <c r="Q16" s="19">
        <v>0.5</v>
      </c>
      <c r="R16" s="19">
        <v>0.5</v>
      </c>
      <c r="S16" s="19">
        <v>1</v>
      </c>
      <c r="T16" s="19">
        <v>50</v>
      </c>
    </row>
    <row r="17" spans="6:21" ht="25.5" x14ac:dyDescent="0.25">
      <c r="P17" s="19">
        <v>1</v>
      </c>
      <c r="Q17" s="19">
        <v>0.4</v>
      </c>
      <c r="R17" s="19">
        <v>0.9</v>
      </c>
      <c r="S17" s="19">
        <v>51</v>
      </c>
      <c r="T17" s="19">
        <v>0.9</v>
      </c>
    </row>
    <row r="18" spans="6:21" ht="25.5" x14ac:dyDescent="0.25">
      <c r="P18" s="19">
        <v>2</v>
      </c>
      <c r="Q18" s="19">
        <v>0.1</v>
      </c>
      <c r="R18" s="19">
        <v>1</v>
      </c>
      <c r="S18" s="19">
        <v>0.9</v>
      </c>
      <c r="T18" s="52">
        <v>1</v>
      </c>
    </row>
    <row r="25" spans="6:21" ht="51" x14ac:dyDescent="0.25">
      <c r="F25" s="50" t="s">
        <v>51</v>
      </c>
      <c r="G25" s="19" t="s">
        <v>52</v>
      </c>
    </row>
    <row r="26" spans="6:21" ht="25.5" x14ac:dyDescent="0.25">
      <c r="F26" s="19">
        <v>0</v>
      </c>
      <c r="G26" s="19">
        <v>0.5</v>
      </c>
    </row>
    <row r="27" spans="6:21" ht="27" customHeight="1" x14ac:dyDescent="0.25">
      <c r="F27" s="19">
        <v>1</v>
      </c>
      <c r="G27" s="19">
        <v>0.4</v>
      </c>
    </row>
    <row r="28" spans="6:21" ht="30.6" customHeight="1" x14ac:dyDescent="0.25">
      <c r="F28" s="19">
        <v>2</v>
      </c>
      <c r="G28" s="19">
        <v>0.1</v>
      </c>
    </row>
    <row r="29" spans="6:21" ht="55.9" customHeight="1" x14ac:dyDescent="0.25">
      <c r="P29" s="13" t="s">
        <v>10</v>
      </c>
      <c r="Q29" s="13" t="s">
        <v>53</v>
      </c>
      <c r="R29" s="53" t="s">
        <v>57</v>
      </c>
      <c r="S29" s="53" t="s">
        <v>56</v>
      </c>
      <c r="T29" s="53" t="s">
        <v>58</v>
      </c>
      <c r="U29" s="53" t="s">
        <v>59</v>
      </c>
    </row>
    <row r="30" spans="6:21" ht="21" customHeight="1" x14ac:dyDescent="0.25">
      <c r="P30" s="5">
        <v>1</v>
      </c>
      <c r="Q30" s="5">
        <v>54</v>
      </c>
      <c r="R30" s="5">
        <v>7</v>
      </c>
      <c r="S30" s="5">
        <v>1</v>
      </c>
      <c r="T30" s="5">
        <v>6</v>
      </c>
      <c r="U30" s="5">
        <v>0</v>
      </c>
    </row>
    <row r="31" spans="6:21" ht="25.15" customHeight="1" x14ac:dyDescent="0.25">
      <c r="P31" s="5">
        <v>2</v>
      </c>
      <c r="Q31" s="5">
        <v>73</v>
      </c>
      <c r="R31" s="5">
        <v>6</v>
      </c>
      <c r="S31" s="5">
        <v>1</v>
      </c>
      <c r="T31" s="5">
        <v>5</v>
      </c>
      <c r="U31" s="13">
        <v>2</v>
      </c>
    </row>
    <row r="32" spans="6:21" ht="22.9" customHeight="1" x14ac:dyDescent="0.25">
      <c r="P32" s="5">
        <v>3</v>
      </c>
      <c r="Q32" s="5">
        <v>29</v>
      </c>
      <c r="R32" s="13">
        <v>7</v>
      </c>
      <c r="S32" s="5">
        <v>0</v>
      </c>
      <c r="T32" s="5">
        <v>7</v>
      </c>
      <c r="U32" s="5">
        <v>0</v>
      </c>
    </row>
    <row r="33" spans="13:21" ht="21.6" customHeight="1" x14ac:dyDescent="0.25">
      <c r="P33" s="5">
        <v>4</v>
      </c>
      <c r="Q33" s="5">
        <v>51</v>
      </c>
      <c r="R33" s="5">
        <v>7</v>
      </c>
      <c r="S33" s="5">
        <v>1</v>
      </c>
      <c r="T33" s="5">
        <v>6</v>
      </c>
      <c r="U33" s="5">
        <v>0</v>
      </c>
    </row>
    <row r="34" spans="13:21" ht="26.25" x14ac:dyDescent="0.25">
      <c r="P34" s="5">
        <v>5</v>
      </c>
      <c r="Q34" s="5">
        <v>87</v>
      </c>
      <c r="R34" s="5">
        <v>6</v>
      </c>
      <c r="S34" s="5">
        <v>1</v>
      </c>
      <c r="T34" s="5">
        <v>5</v>
      </c>
      <c r="U34" s="13">
        <v>2</v>
      </c>
    </row>
    <row r="35" spans="13:21" ht="22.9" customHeight="1" x14ac:dyDescent="0.25">
      <c r="P35" s="5">
        <v>6</v>
      </c>
      <c r="Q35" s="5">
        <v>51</v>
      </c>
      <c r="R35" s="13">
        <v>7</v>
      </c>
      <c r="S35" s="5">
        <v>1</v>
      </c>
      <c r="T35" s="5">
        <v>6</v>
      </c>
      <c r="U35" s="5">
        <v>0</v>
      </c>
    </row>
    <row r="36" spans="13:21" ht="24.6" customHeight="1" x14ac:dyDescent="0.25">
      <c r="P36" s="5">
        <v>7</v>
      </c>
      <c r="Q36" s="5">
        <v>99</v>
      </c>
      <c r="R36" s="5">
        <v>6</v>
      </c>
      <c r="S36" s="5">
        <v>2</v>
      </c>
      <c r="T36" s="5">
        <v>4</v>
      </c>
      <c r="U36" s="13">
        <v>2</v>
      </c>
    </row>
    <row r="37" spans="13:21" ht="23.45" customHeight="1" x14ac:dyDescent="0.25">
      <c r="P37" s="5">
        <v>8</v>
      </c>
      <c r="Q37" s="5">
        <v>18</v>
      </c>
      <c r="R37" s="13">
        <v>6</v>
      </c>
      <c r="S37" s="5">
        <v>0</v>
      </c>
      <c r="T37" s="5">
        <v>6</v>
      </c>
      <c r="U37" s="5">
        <v>0</v>
      </c>
    </row>
    <row r="38" spans="13:21" ht="25.15" customHeight="1" x14ac:dyDescent="0.25">
      <c r="P38" s="5">
        <v>9</v>
      </c>
      <c r="Q38" s="5">
        <v>30</v>
      </c>
      <c r="R38" s="5">
        <v>6</v>
      </c>
      <c r="S38" s="5">
        <v>0</v>
      </c>
      <c r="T38" s="5">
        <v>6</v>
      </c>
      <c r="U38" s="5">
        <v>0</v>
      </c>
    </row>
    <row r="39" spans="13:21" ht="27.6" customHeight="1" x14ac:dyDescent="0.25">
      <c r="M39" s="2"/>
      <c r="P39" s="5">
        <v>10</v>
      </c>
      <c r="Q39" s="5">
        <v>27</v>
      </c>
      <c r="R39" s="5">
        <v>6</v>
      </c>
      <c r="S39" s="5">
        <v>0</v>
      </c>
      <c r="T39" s="5">
        <v>6</v>
      </c>
      <c r="U39" s="5">
        <v>0</v>
      </c>
    </row>
    <row r="40" spans="13:21" ht="15" customHeight="1" x14ac:dyDescent="0.25">
      <c r="M40" s="4"/>
    </row>
    <row r="41" spans="13:21" x14ac:dyDescent="0.25">
      <c r="M41" s="4"/>
    </row>
    <row r="42" spans="13:21" x14ac:dyDescent="0.25">
      <c r="M42" s="4"/>
    </row>
    <row r="43" spans="13:21" x14ac:dyDescent="0.25">
      <c r="M43" s="4"/>
    </row>
    <row r="44" spans="13:21" x14ac:dyDescent="0.25">
      <c r="M44" s="4"/>
    </row>
    <row r="45" spans="13:21" x14ac:dyDescent="0.25">
      <c r="M45" s="4"/>
    </row>
    <row r="46" spans="13:21" x14ac:dyDescent="0.25">
      <c r="M46" s="4"/>
    </row>
    <row r="49" spans="6:7" ht="26.25" x14ac:dyDescent="0.25">
      <c r="F49" s="13" t="s">
        <v>10</v>
      </c>
      <c r="G49" s="13" t="s">
        <v>53</v>
      </c>
    </row>
    <row r="50" spans="6:7" ht="26.25" x14ac:dyDescent="0.25">
      <c r="F50" s="5">
        <v>1</v>
      </c>
      <c r="G50" s="5">
        <v>54</v>
      </c>
    </row>
    <row r="51" spans="6:7" ht="26.25" x14ac:dyDescent="0.25">
      <c r="F51" s="5">
        <v>2</v>
      </c>
      <c r="G51" s="5">
        <v>73</v>
      </c>
    </row>
    <row r="52" spans="6:7" ht="26.25" x14ac:dyDescent="0.25">
      <c r="F52" s="5">
        <v>3</v>
      </c>
      <c r="G52" s="5">
        <v>29</v>
      </c>
    </row>
    <row r="53" spans="6:7" ht="26.25" x14ac:dyDescent="0.25">
      <c r="F53" s="5">
        <v>4</v>
      </c>
      <c r="G53" s="5">
        <v>51</v>
      </c>
    </row>
    <row r="54" spans="6:7" ht="26.25" x14ac:dyDescent="0.25">
      <c r="F54" s="5">
        <v>5</v>
      </c>
      <c r="G54" s="5">
        <v>87</v>
      </c>
    </row>
    <row r="55" spans="6:7" ht="26.25" x14ac:dyDescent="0.25">
      <c r="F55" s="5">
        <v>6</v>
      </c>
      <c r="G55" s="5">
        <v>51</v>
      </c>
    </row>
    <row r="56" spans="6:7" ht="26.25" x14ac:dyDescent="0.25">
      <c r="F56" s="5">
        <v>7</v>
      </c>
      <c r="G56" s="5">
        <v>99</v>
      </c>
    </row>
    <row r="57" spans="6:7" ht="26.25" x14ac:dyDescent="0.25">
      <c r="F57" s="5">
        <v>8</v>
      </c>
      <c r="G57" s="5">
        <v>18</v>
      </c>
    </row>
    <row r="58" spans="6:7" ht="26.25" x14ac:dyDescent="0.25">
      <c r="F58" s="5">
        <v>9</v>
      </c>
      <c r="G58" s="5">
        <v>30</v>
      </c>
    </row>
    <row r="59" spans="6:7" ht="26.25" x14ac:dyDescent="0.25">
      <c r="F59" s="5">
        <v>10</v>
      </c>
      <c r="G59" s="5">
        <v>27</v>
      </c>
    </row>
    <row r="70" spans="6:7" x14ac:dyDescent="0.25">
      <c r="F70" s="51"/>
      <c r="G70" s="51"/>
    </row>
  </sheetData>
  <mergeCells count="1">
    <mergeCell ref="S15:T15"/>
  </mergeCells>
  <pageMargins left="0.7" right="0.7" top="0.75" bottom="0.75" header="0.3" footer="0.3"/>
  <pageSetup scale="35"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F20:R55"/>
  <sheetViews>
    <sheetView showRowColHeaders="0"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26.140625" style="3" customWidth="1"/>
    <col min="7" max="7" width="23" style="3" customWidth="1"/>
    <col min="8" max="8" width="23.7109375" style="3" customWidth="1"/>
    <col min="9" max="9" width="20" style="3" customWidth="1"/>
    <col min="10" max="10" width="14.7109375" style="3" customWidth="1"/>
    <col min="11" max="11" width="15.7109375" style="3" customWidth="1"/>
    <col min="12" max="13" width="16.7109375" style="3" customWidth="1"/>
    <col min="14" max="14" width="4.5703125" style="3" customWidth="1"/>
    <col min="15" max="15" width="11.7109375" style="3" customWidth="1"/>
    <col min="16" max="16" width="9.85546875" style="3" customWidth="1"/>
    <col min="17" max="17" width="13" style="3" customWidth="1"/>
    <col min="18" max="18" width="8.28515625" style="3" customWidth="1"/>
    <col min="19" max="19" width="10" style="3" customWidth="1"/>
    <col min="20" max="20" width="9.85546875" style="3" customWidth="1"/>
    <col min="21" max="22" width="9.5703125" style="3" customWidth="1"/>
    <col min="23" max="23" width="12.140625" style="3" customWidth="1"/>
    <col min="24" max="16384" width="9.140625" style="3"/>
  </cols>
  <sheetData>
    <row r="20" spans="6:18" ht="15.75" thickBot="1" x14ac:dyDescent="0.3"/>
    <row r="21" spans="6:18" ht="77.45" customHeight="1" thickBot="1" x14ac:dyDescent="0.3">
      <c r="F21" s="46" t="s">
        <v>4</v>
      </c>
      <c r="G21" s="47" t="s">
        <v>5</v>
      </c>
      <c r="H21" s="47" t="s">
        <v>7</v>
      </c>
      <c r="I21" s="47" t="s">
        <v>8</v>
      </c>
      <c r="J21" s="320" t="s">
        <v>9</v>
      </c>
      <c r="K21" s="321"/>
    </row>
    <row r="22" spans="6:18" ht="30" customHeight="1" thickBot="1" x14ac:dyDescent="0.3">
      <c r="F22" s="40">
        <v>1</v>
      </c>
      <c r="G22" s="41">
        <v>20</v>
      </c>
      <c r="H22" s="42">
        <f>G22/G28</f>
        <v>0.1</v>
      </c>
      <c r="I22" s="42">
        <f>H22/H28</f>
        <v>0.1</v>
      </c>
      <c r="J22" s="43">
        <v>1</v>
      </c>
      <c r="K22" s="43">
        <v>10</v>
      </c>
    </row>
    <row r="23" spans="6:18" ht="30.75" customHeight="1" thickBot="1" x14ac:dyDescent="0.3">
      <c r="F23" s="40">
        <v>2</v>
      </c>
      <c r="G23" s="41">
        <v>60</v>
      </c>
      <c r="H23" s="42">
        <f>G23/G28</f>
        <v>0.3</v>
      </c>
      <c r="I23" s="42">
        <f>I22+H23</f>
        <v>0.4</v>
      </c>
      <c r="J23" s="43">
        <v>11</v>
      </c>
      <c r="K23" s="43">
        <v>40</v>
      </c>
    </row>
    <row r="24" spans="6:18" ht="31.5" customHeight="1" thickBot="1" x14ac:dyDescent="0.3">
      <c r="F24" s="40">
        <v>3</v>
      </c>
      <c r="G24" s="41">
        <v>50</v>
      </c>
      <c r="H24" s="42">
        <f>G24/G28</f>
        <v>0.25</v>
      </c>
      <c r="I24" s="42">
        <f t="shared" ref="I24:I27" si="0">I23+H24</f>
        <v>0.65</v>
      </c>
      <c r="J24" s="43">
        <v>41</v>
      </c>
      <c r="K24" s="43">
        <v>65</v>
      </c>
    </row>
    <row r="25" spans="6:18" ht="30.75" customHeight="1" thickBot="1" x14ac:dyDescent="0.3">
      <c r="F25" s="40">
        <v>4</v>
      </c>
      <c r="G25" s="41">
        <v>40</v>
      </c>
      <c r="H25" s="42">
        <f>G25/G28</f>
        <v>0.2</v>
      </c>
      <c r="I25" s="42">
        <f t="shared" si="0"/>
        <v>0.85000000000000009</v>
      </c>
      <c r="J25" s="43">
        <v>66</v>
      </c>
      <c r="K25" s="43">
        <v>85</v>
      </c>
    </row>
    <row r="26" spans="6:18" ht="27" customHeight="1" thickBot="1" x14ac:dyDescent="0.3">
      <c r="F26" s="40">
        <v>5</v>
      </c>
      <c r="G26" s="41">
        <v>20</v>
      </c>
      <c r="H26" s="42">
        <f>G26/G28</f>
        <v>0.1</v>
      </c>
      <c r="I26" s="42">
        <f t="shared" si="0"/>
        <v>0.95000000000000007</v>
      </c>
      <c r="J26" s="43">
        <v>86</v>
      </c>
      <c r="K26" s="43">
        <v>95</v>
      </c>
    </row>
    <row r="27" spans="6:18" ht="31.5" customHeight="1" thickBot="1" x14ac:dyDescent="0.3">
      <c r="F27" s="40">
        <v>6</v>
      </c>
      <c r="G27" s="41">
        <v>10</v>
      </c>
      <c r="H27" s="42">
        <f>G27/G28</f>
        <v>0.05</v>
      </c>
      <c r="I27" s="42">
        <f t="shared" si="0"/>
        <v>1</v>
      </c>
      <c r="J27" s="43">
        <v>96</v>
      </c>
      <c r="K27" s="43">
        <v>100</v>
      </c>
    </row>
    <row r="28" spans="6:18" ht="30" thickBot="1" x14ac:dyDescent="0.3">
      <c r="F28" s="24"/>
      <c r="G28" s="44">
        <f>SUM(G22:G27)</f>
        <v>200</v>
      </c>
      <c r="H28" s="45">
        <f>SUM(H22:H27)</f>
        <v>1</v>
      </c>
      <c r="I28" s="24"/>
      <c r="J28" s="24"/>
      <c r="K28" s="24"/>
      <c r="M28" s="24"/>
      <c r="Q28" s="24"/>
      <c r="R28" s="24"/>
    </row>
    <row r="29" spans="6:18" ht="22.9" customHeight="1" x14ac:dyDescent="0.25"/>
    <row r="30" spans="6:18" ht="18.600000000000001" customHeight="1" x14ac:dyDescent="0.25"/>
    <row r="31" spans="6:18" ht="18.600000000000001" customHeight="1" x14ac:dyDescent="0.25"/>
    <row r="32" spans="6:18" ht="19.149999999999999" customHeight="1" x14ac:dyDescent="0.25"/>
    <row r="33" spans="6:13" ht="16.899999999999999" customHeight="1" x14ac:dyDescent="0.25">
      <c r="M33" s="2"/>
    </row>
    <row r="34" spans="6:13" ht="15" customHeight="1" x14ac:dyDescent="0.25">
      <c r="M34" s="4"/>
    </row>
    <row r="35" spans="6:13" x14ac:dyDescent="0.25">
      <c r="M35" s="4"/>
    </row>
    <row r="36" spans="6:13" ht="15.75" thickBot="1" x14ac:dyDescent="0.3">
      <c r="M36" s="4"/>
    </row>
    <row r="37" spans="6:13" ht="50.25" thickBot="1" x14ac:dyDescent="0.3">
      <c r="F37" s="38" t="s">
        <v>149</v>
      </c>
      <c r="G37" s="39" t="s">
        <v>11</v>
      </c>
      <c r="H37" s="191" t="s">
        <v>12</v>
      </c>
      <c r="M37" s="4"/>
    </row>
    <row r="38" spans="6:13" ht="30" thickBot="1" x14ac:dyDescent="0.3">
      <c r="F38" s="40">
        <v>1</v>
      </c>
      <c r="G38" s="41">
        <v>18</v>
      </c>
      <c r="H38" s="41">
        <v>2</v>
      </c>
      <c r="M38" s="4"/>
    </row>
    <row r="39" spans="6:13" ht="30" thickBot="1" x14ac:dyDescent="0.3">
      <c r="F39" s="40">
        <v>2</v>
      </c>
      <c r="G39" s="41">
        <v>25</v>
      </c>
      <c r="H39" s="41">
        <v>2</v>
      </c>
      <c r="M39" s="4"/>
    </row>
    <row r="40" spans="6:13" ht="30" thickBot="1" x14ac:dyDescent="0.3">
      <c r="F40" s="40">
        <v>3</v>
      </c>
      <c r="G40" s="41">
        <v>73</v>
      </c>
      <c r="H40" s="41">
        <v>4</v>
      </c>
      <c r="M40" s="4"/>
    </row>
    <row r="41" spans="6:13" ht="30" thickBot="1" x14ac:dyDescent="0.3">
      <c r="F41" s="40">
        <v>4</v>
      </c>
      <c r="G41" s="41">
        <v>12</v>
      </c>
      <c r="H41" s="41">
        <v>2</v>
      </c>
    </row>
    <row r="42" spans="6:13" ht="30" thickBot="1" x14ac:dyDescent="0.3">
      <c r="F42" s="40">
        <v>5</v>
      </c>
      <c r="G42" s="41">
        <v>54</v>
      </c>
      <c r="H42" s="41">
        <v>3</v>
      </c>
    </row>
    <row r="43" spans="6:13" ht="30" thickBot="1" x14ac:dyDescent="0.3">
      <c r="F43" s="40">
        <v>6</v>
      </c>
      <c r="G43" s="41">
        <v>96</v>
      </c>
      <c r="H43" s="41">
        <v>6</v>
      </c>
    </row>
    <row r="44" spans="6:13" ht="30" thickBot="1" x14ac:dyDescent="0.3">
      <c r="F44" s="40">
        <v>7</v>
      </c>
      <c r="G44" s="41">
        <v>23</v>
      </c>
      <c r="H44" s="41">
        <v>2</v>
      </c>
    </row>
    <row r="45" spans="6:13" ht="30" thickBot="1" x14ac:dyDescent="0.3">
      <c r="F45" s="40">
        <v>8</v>
      </c>
      <c r="G45" s="41">
        <v>31</v>
      </c>
      <c r="H45" s="41">
        <v>2</v>
      </c>
    </row>
    <row r="46" spans="6:13" ht="30" thickBot="1" x14ac:dyDescent="0.3">
      <c r="F46" s="40">
        <v>9</v>
      </c>
      <c r="G46" s="41">
        <v>45</v>
      </c>
      <c r="H46" s="41">
        <v>3</v>
      </c>
    </row>
    <row r="47" spans="6:13" ht="30" thickBot="1" x14ac:dyDescent="0.3">
      <c r="F47" s="48">
        <v>10</v>
      </c>
      <c r="G47" s="49">
        <v>1</v>
      </c>
      <c r="H47" s="49">
        <v>1</v>
      </c>
    </row>
    <row r="48" spans="6:13" ht="15" customHeight="1" x14ac:dyDescent="0.25">
      <c r="F48" s="24"/>
      <c r="G48" s="24"/>
      <c r="H48" s="322">
        <f>SUM(H38:H47)</f>
        <v>27</v>
      </c>
    </row>
    <row r="49" spans="6:8" ht="15" customHeight="1" x14ac:dyDescent="0.25">
      <c r="F49" s="24"/>
      <c r="G49" s="24"/>
      <c r="H49" s="323"/>
    </row>
    <row r="50" spans="6:8" x14ac:dyDescent="0.25">
      <c r="F50" s="24"/>
      <c r="G50" s="24"/>
      <c r="H50" s="323"/>
    </row>
    <row r="52" spans="6:8" ht="15.75" thickBot="1" x14ac:dyDescent="0.3"/>
    <row r="53" spans="6:8" x14ac:dyDescent="0.25">
      <c r="H53" s="322">
        <f>H48/F47</f>
        <v>2.7</v>
      </c>
    </row>
    <row r="54" spans="6:8" x14ac:dyDescent="0.25">
      <c r="H54" s="323"/>
    </row>
    <row r="55" spans="6:8" x14ac:dyDescent="0.25">
      <c r="H55" s="323"/>
    </row>
  </sheetData>
  <mergeCells count="3">
    <mergeCell ref="J21:K21"/>
    <mergeCell ref="H48:H50"/>
    <mergeCell ref="H53:H55"/>
  </mergeCells>
  <pageMargins left="0.7" right="0.7" top="0.75" bottom="0.75" header="0.3" footer="0.3"/>
  <pageSetup scale="3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C20:W55"/>
  <sheetViews>
    <sheetView zoomScale="60" zoomScaleNormal="60" workbookViewId="0"/>
  </sheetViews>
  <sheetFormatPr defaultColWidth="9.140625" defaultRowHeight="15" x14ac:dyDescent="0.25"/>
  <cols>
    <col min="1" max="1" width="10.7109375" style="3" customWidth="1"/>
    <col min="2" max="2" width="9.140625" style="3"/>
    <col min="3" max="3" width="26.140625" style="3" customWidth="1"/>
    <col min="4" max="4" width="23" style="3" customWidth="1"/>
    <col min="5" max="5" width="23.7109375" style="3" customWidth="1"/>
    <col min="6" max="6" width="20" style="3" customWidth="1"/>
    <col min="7" max="7" width="14.7109375" style="3" customWidth="1"/>
    <col min="8" max="8" width="15.7109375" style="3" customWidth="1"/>
    <col min="9" max="9" width="16.7109375" style="3" customWidth="1"/>
    <col min="10" max="10" width="8.140625" style="3" customWidth="1"/>
    <col min="11" max="11" width="6.7109375" style="3" customWidth="1"/>
    <col min="12" max="12" width="11.7109375" style="3" customWidth="1"/>
    <col min="13" max="13" width="9.85546875" style="3" customWidth="1"/>
    <col min="14" max="14" width="13" style="3" customWidth="1"/>
    <col min="15" max="15" width="8.28515625" style="3" customWidth="1"/>
    <col min="16" max="16" width="10" style="3" customWidth="1"/>
    <col min="17" max="17" width="9.85546875" style="3" customWidth="1"/>
    <col min="18" max="19" width="9.5703125" style="3" customWidth="1"/>
    <col min="20" max="20" width="12.140625" style="3" customWidth="1"/>
    <col min="21" max="16384" width="9.140625" style="3"/>
  </cols>
  <sheetData>
    <row r="20" spans="3:23" ht="15.75" thickBot="1" x14ac:dyDescent="0.3"/>
    <row r="21" spans="3:23" ht="77.45" customHeight="1" thickBot="1" x14ac:dyDescent="0.3">
      <c r="C21" s="46" t="s">
        <v>4</v>
      </c>
      <c r="D21" s="47" t="s">
        <v>5</v>
      </c>
      <c r="E21" s="47" t="s">
        <v>7</v>
      </c>
      <c r="F21" s="47" t="s">
        <v>8</v>
      </c>
      <c r="G21" s="320" t="s">
        <v>9</v>
      </c>
      <c r="H21" s="321"/>
      <c r="J21" s="90"/>
      <c r="K21" s="90"/>
      <c r="L21" s="90"/>
      <c r="M21" s="90"/>
      <c r="N21" s="90"/>
      <c r="O21" s="90"/>
      <c r="P21" s="90"/>
      <c r="Q21" s="90"/>
      <c r="R21" s="90"/>
      <c r="S21" s="90"/>
      <c r="T21" s="90"/>
      <c r="U21" s="90"/>
      <c r="V21" s="90"/>
      <c r="W21" s="90"/>
    </row>
    <row r="22" spans="3:23" ht="30" customHeight="1" thickBot="1" x14ac:dyDescent="0.3">
      <c r="C22" s="40">
        <v>1</v>
      </c>
      <c r="D22" s="41">
        <v>20</v>
      </c>
      <c r="E22" s="42">
        <f>D22/D28</f>
        <v>0.1</v>
      </c>
      <c r="F22" s="42">
        <f>E22/E28</f>
        <v>0.1</v>
      </c>
      <c r="G22" s="43">
        <v>1</v>
      </c>
      <c r="H22" s="43">
        <v>10</v>
      </c>
      <c r="J22" s="90"/>
      <c r="K22" s="90"/>
      <c r="L22" s="90"/>
      <c r="M22" s="90"/>
      <c r="N22" s="90"/>
      <c r="O22" s="90"/>
      <c r="P22" s="90"/>
      <c r="Q22" s="90"/>
      <c r="R22" s="90"/>
      <c r="S22" s="90"/>
      <c r="T22" s="90"/>
      <c r="U22" s="90"/>
      <c r="V22" s="90"/>
      <c r="W22" s="90"/>
    </row>
    <row r="23" spans="3:23" ht="30.75" customHeight="1" thickBot="1" x14ac:dyDescent="0.3">
      <c r="C23" s="40">
        <v>2</v>
      </c>
      <c r="D23" s="41">
        <v>60</v>
      </c>
      <c r="E23" s="42">
        <f>D23/D28</f>
        <v>0.3</v>
      </c>
      <c r="F23" s="42">
        <f>F22+E23</f>
        <v>0.4</v>
      </c>
      <c r="G23" s="43">
        <v>11</v>
      </c>
      <c r="H23" s="43">
        <v>40</v>
      </c>
      <c r="J23" s="90"/>
      <c r="K23" s="90"/>
      <c r="L23" s="90"/>
      <c r="M23" s="90"/>
      <c r="N23" s="90"/>
      <c r="O23" s="90"/>
      <c r="P23" s="90"/>
      <c r="Q23" s="90"/>
      <c r="R23" s="90"/>
      <c r="S23" s="90"/>
      <c r="T23" s="90"/>
      <c r="U23" s="90"/>
      <c r="V23" s="90"/>
      <c r="W23" s="90"/>
    </row>
    <row r="24" spans="3:23" ht="31.5" customHeight="1" thickBot="1" x14ac:dyDescent="0.3">
      <c r="C24" s="40">
        <v>3</v>
      </c>
      <c r="D24" s="41">
        <v>50</v>
      </c>
      <c r="E24" s="42">
        <f>D24/D28</f>
        <v>0.25</v>
      </c>
      <c r="F24" s="42">
        <f t="shared" ref="F24:F27" si="0">F23+E24</f>
        <v>0.65</v>
      </c>
      <c r="G24" s="43">
        <v>41</v>
      </c>
      <c r="H24" s="43">
        <v>65</v>
      </c>
      <c r="J24" s="90"/>
      <c r="K24" s="90"/>
      <c r="L24" s="90"/>
      <c r="M24" s="90"/>
      <c r="N24" s="90"/>
      <c r="O24" s="90"/>
      <c r="P24" s="90"/>
      <c r="Q24" s="90"/>
      <c r="R24" s="90"/>
      <c r="S24" s="90"/>
      <c r="T24" s="90"/>
      <c r="U24" s="90"/>
      <c r="V24" s="90"/>
      <c r="W24" s="90"/>
    </row>
    <row r="25" spans="3:23" ht="30.75" customHeight="1" thickBot="1" x14ac:dyDescent="0.3">
      <c r="C25" s="40">
        <v>4</v>
      </c>
      <c r="D25" s="41">
        <v>40</v>
      </c>
      <c r="E25" s="42">
        <f>D25/D28</f>
        <v>0.2</v>
      </c>
      <c r="F25" s="42">
        <f t="shared" si="0"/>
        <v>0.85000000000000009</v>
      </c>
      <c r="G25" s="43">
        <v>66</v>
      </c>
      <c r="H25" s="43">
        <v>85</v>
      </c>
      <c r="J25" s="90"/>
      <c r="K25" s="90"/>
      <c r="L25" s="90"/>
      <c r="M25" s="90"/>
      <c r="N25" s="90"/>
      <c r="O25" s="90"/>
      <c r="P25" s="90"/>
      <c r="Q25" s="90"/>
      <c r="R25" s="90"/>
      <c r="S25" s="90"/>
      <c r="T25" s="90"/>
      <c r="U25" s="90"/>
      <c r="V25" s="90"/>
      <c r="W25" s="90"/>
    </row>
    <row r="26" spans="3:23" ht="27" customHeight="1" thickBot="1" x14ac:dyDescent="0.3">
      <c r="C26" s="40">
        <v>5</v>
      </c>
      <c r="D26" s="41">
        <v>20</v>
      </c>
      <c r="E26" s="42">
        <f>D26/D28</f>
        <v>0.1</v>
      </c>
      <c r="F26" s="42">
        <f t="shared" si="0"/>
        <v>0.95000000000000007</v>
      </c>
      <c r="G26" s="43">
        <v>86</v>
      </c>
      <c r="H26" s="43">
        <v>95</v>
      </c>
      <c r="J26" s="90"/>
      <c r="K26" s="90"/>
      <c r="L26" s="90"/>
      <c r="M26" s="90"/>
      <c r="N26" s="90"/>
      <c r="O26" s="90"/>
      <c r="P26" s="90"/>
      <c r="Q26" s="90"/>
      <c r="R26" s="90"/>
      <c r="S26" s="90"/>
      <c r="T26" s="90"/>
      <c r="U26" s="90"/>
      <c r="V26" s="90"/>
      <c r="W26" s="90"/>
    </row>
    <row r="27" spans="3:23" ht="31.5" customHeight="1" thickBot="1" x14ac:dyDescent="0.3">
      <c r="C27" s="40">
        <v>6</v>
      </c>
      <c r="D27" s="41">
        <v>10</v>
      </c>
      <c r="E27" s="42">
        <f>D27/D28</f>
        <v>0.05</v>
      </c>
      <c r="F27" s="42">
        <f t="shared" si="0"/>
        <v>1</v>
      </c>
      <c r="G27" s="43">
        <v>96</v>
      </c>
      <c r="H27" s="43">
        <v>100</v>
      </c>
      <c r="J27" s="90"/>
      <c r="K27" s="90"/>
      <c r="L27" s="90"/>
      <c r="M27" s="90"/>
      <c r="N27" s="90"/>
      <c r="O27" s="90"/>
      <c r="P27" s="90"/>
      <c r="Q27" s="90"/>
      <c r="R27" s="90"/>
      <c r="S27" s="90"/>
      <c r="T27" s="90"/>
      <c r="U27" s="90"/>
      <c r="V27" s="90"/>
      <c r="W27" s="90"/>
    </row>
    <row r="28" spans="3:23" ht="30" thickBot="1" x14ac:dyDescent="0.3">
      <c r="C28" s="24"/>
      <c r="D28" s="44">
        <f>SUM(D22:D27)</f>
        <v>200</v>
      </c>
      <c r="E28" s="45">
        <f>SUM(E22:E27)</f>
        <v>1</v>
      </c>
      <c r="F28" s="24"/>
      <c r="G28" s="24"/>
      <c r="H28" s="24"/>
      <c r="J28" s="90"/>
      <c r="K28" s="90"/>
      <c r="L28" s="90"/>
      <c r="M28" s="90"/>
      <c r="N28" s="90"/>
      <c r="O28" s="90"/>
      <c r="P28" s="90"/>
      <c r="Q28" s="90"/>
      <c r="R28" s="90"/>
      <c r="S28" s="90"/>
      <c r="T28" s="90"/>
      <c r="U28" s="90"/>
      <c r="V28" s="90"/>
      <c r="W28" s="90"/>
    </row>
    <row r="29" spans="3:23" ht="22.9" customHeight="1" x14ac:dyDescent="0.25">
      <c r="J29" s="90"/>
      <c r="K29" s="90"/>
      <c r="L29" s="90"/>
      <c r="M29" s="90"/>
      <c r="N29" s="90"/>
      <c r="O29" s="90"/>
      <c r="P29" s="90"/>
      <c r="Q29" s="90"/>
      <c r="R29" s="90"/>
      <c r="S29" s="90"/>
      <c r="T29" s="90"/>
      <c r="U29" s="90"/>
      <c r="V29" s="90"/>
      <c r="W29" s="90"/>
    </row>
    <row r="30" spans="3:23" ht="18.600000000000001" customHeight="1" x14ac:dyDescent="0.25">
      <c r="J30" s="90"/>
      <c r="K30" s="90"/>
      <c r="L30" s="90"/>
      <c r="M30" s="90"/>
      <c r="N30" s="90"/>
      <c r="O30" s="90"/>
      <c r="P30" s="90"/>
      <c r="Q30" s="90"/>
      <c r="R30" s="90"/>
      <c r="S30" s="90"/>
      <c r="T30" s="90"/>
      <c r="U30" s="90"/>
      <c r="V30" s="90"/>
      <c r="W30" s="90"/>
    </row>
    <row r="31" spans="3:23" ht="18.600000000000001" customHeight="1" x14ac:dyDescent="0.25">
      <c r="J31" s="90"/>
      <c r="K31" s="90"/>
      <c r="L31" s="90"/>
      <c r="M31" s="90"/>
      <c r="N31" s="90"/>
      <c r="O31" s="90"/>
      <c r="P31" s="90"/>
      <c r="Q31" s="90"/>
      <c r="R31" s="90"/>
      <c r="S31" s="90"/>
      <c r="T31" s="90"/>
      <c r="U31" s="90"/>
      <c r="V31" s="90"/>
      <c r="W31" s="90"/>
    </row>
    <row r="32" spans="3:23" ht="19.149999999999999" customHeight="1" thickBot="1" x14ac:dyDescent="0.3">
      <c r="J32" s="90"/>
      <c r="K32" s="90"/>
      <c r="L32" s="90"/>
      <c r="M32" s="90"/>
      <c r="N32" s="90"/>
      <c r="O32" s="90"/>
      <c r="P32" s="90"/>
      <c r="Q32" s="90"/>
      <c r="R32" s="90"/>
      <c r="S32" s="90"/>
      <c r="T32" s="90"/>
      <c r="U32" s="90"/>
      <c r="V32" s="90"/>
      <c r="W32" s="90"/>
    </row>
    <row r="33" spans="3:23" ht="54" customHeight="1" thickBot="1" x14ac:dyDescent="0.3">
      <c r="C33" s="38" t="s">
        <v>11</v>
      </c>
      <c r="J33" s="179"/>
      <c r="K33" s="90"/>
      <c r="L33" s="90"/>
      <c r="M33" s="90"/>
      <c r="N33" s="90"/>
      <c r="O33" s="90"/>
      <c r="P33" s="90"/>
      <c r="Q33" s="90"/>
      <c r="R33" s="90"/>
      <c r="S33" s="90"/>
      <c r="T33" s="90"/>
      <c r="U33" s="90"/>
      <c r="V33" s="90"/>
      <c r="W33" s="90"/>
    </row>
    <row r="34" spans="3:23" ht="26.25" customHeight="1" thickBot="1" x14ac:dyDescent="0.3">
      <c r="C34" s="40">
        <v>18</v>
      </c>
      <c r="J34" s="180"/>
      <c r="K34" s="90"/>
      <c r="L34" s="90"/>
      <c r="M34" s="90"/>
      <c r="N34" s="90"/>
      <c r="O34" s="90"/>
      <c r="P34" s="90"/>
      <c r="Q34" s="90"/>
      <c r="R34" s="90"/>
      <c r="S34" s="90"/>
      <c r="T34" s="90"/>
      <c r="U34" s="90"/>
      <c r="V34" s="90"/>
      <c r="W34" s="90"/>
    </row>
    <row r="35" spans="3:23" ht="30" thickBot="1" x14ac:dyDescent="0.3">
      <c r="C35" s="40">
        <v>25</v>
      </c>
      <c r="J35" s="180"/>
      <c r="K35" s="90"/>
      <c r="L35" s="90"/>
      <c r="M35" s="90"/>
      <c r="N35" s="90"/>
      <c r="O35" s="90"/>
      <c r="P35" s="90"/>
      <c r="Q35" s="90"/>
      <c r="R35" s="90"/>
      <c r="S35" s="90"/>
      <c r="T35" s="90"/>
      <c r="U35" s="90"/>
      <c r="V35" s="90"/>
      <c r="W35" s="90"/>
    </row>
    <row r="36" spans="3:23" ht="30" thickBot="1" x14ac:dyDescent="0.3">
      <c r="C36" s="40">
        <v>73</v>
      </c>
      <c r="J36" s="180"/>
      <c r="K36" s="90"/>
      <c r="L36" s="90"/>
      <c r="M36" s="90"/>
      <c r="N36" s="90"/>
      <c r="O36" s="90"/>
      <c r="P36" s="90"/>
      <c r="Q36" s="90"/>
      <c r="R36" s="90"/>
      <c r="S36" s="90"/>
      <c r="T36" s="90"/>
      <c r="U36" s="90"/>
      <c r="V36" s="90"/>
      <c r="W36" s="90"/>
    </row>
    <row r="37" spans="3:23" ht="30" thickBot="1" x14ac:dyDescent="0.3">
      <c r="C37" s="40">
        <v>12</v>
      </c>
      <c r="J37" s="180"/>
      <c r="K37" s="90"/>
      <c r="L37" s="90"/>
      <c r="M37" s="90"/>
      <c r="N37" s="90"/>
      <c r="O37" s="90"/>
      <c r="P37" s="90"/>
      <c r="Q37" s="90"/>
      <c r="R37" s="90"/>
      <c r="S37" s="90"/>
      <c r="T37" s="90"/>
      <c r="U37" s="90"/>
      <c r="V37" s="90"/>
      <c r="W37" s="90"/>
    </row>
    <row r="38" spans="3:23" ht="30" thickBot="1" x14ac:dyDescent="0.3">
      <c r="C38" s="40">
        <v>54</v>
      </c>
      <c r="J38" s="180"/>
      <c r="K38" s="90"/>
      <c r="L38" s="90"/>
      <c r="M38" s="90"/>
      <c r="N38" s="90"/>
      <c r="O38" s="90"/>
      <c r="P38" s="90"/>
      <c r="Q38" s="90"/>
      <c r="R38" s="90"/>
      <c r="S38" s="90"/>
      <c r="T38" s="90"/>
      <c r="U38" s="90"/>
      <c r="V38" s="90"/>
      <c r="W38" s="90"/>
    </row>
    <row r="39" spans="3:23" ht="30" thickBot="1" x14ac:dyDescent="0.3">
      <c r="C39" s="40">
        <v>96</v>
      </c>
      <c r="J39" s="180"/>
      <c r="K39" s="90"/>
      <c r="L39" s="90"/>
      <c r="M39" s="90"/>
      <c r="N39" s="90"/>
      <c r="O39" s="90"/>
      <c r="P39" s="90"/>
      <c r="Q39" s="90"/>
      <c r="R39" s="90"/>
      <c r="S39" s="90"/>
      <c r="T39" s="90"/>
      <c r="U39" s="90"/>
      <c r="V39" s="90"/>
      <c r="W39" s="90"/>
    </row>
    <row r="40" spans="3:23" ht="30" thickBot="1" x14ac:dyDescent="0.3">
      <c r="C40" s="40">
        <v>23</v>
      </c>
      <c r="J40" s="180"/>
      <c r="K40" s="90"/>
      <c r="L40" s="90"/>
      <c r="M40" s="90"/>
      <c r="N40" s="90"/>
      <c r="O40" s="90"/>
      <c r="P40" s="90"/>
      <c r="Q40" s="90"/>
      <c r="R40" s="90"/>
      <c r="S40" s="90"/>
      <c r="T40" s="90"/>
      <c r="U40" s="90"/>
      <c r="V40" s="90"/>
      <c r="W40" s="90"/>
    </row>
    <row r="41" spans="3:23" ht="30" thickBot="1" x14ac:dyDescent="0.3">
      <c r="C41" s="40">
        <v>31</v>
      </c>
      <c r="J41" s="90"/>
      <c r="K41" s="90"/>
      <c r="L41" s="90"/>
      <c r="M41" s="90"/>
      <c r="N41" s="90"/>
      <c r="O41" s="90"/>
      <c r="P41" s="90"/>
      <c r="Q41" s="90"/>
      <c r="R41" s="90"/>
      <c r="S41" s="90"/>
      <c r="T41" s="90"/>
      <c r="U41" s="90"/>
      <c r="V41" s="90"/>
      <c r="W41" s="90"/>
    </row>
    <row r="42" spans="3:23" ht="30" thickBot="1" x14ac:dyDescent="0.3">
      <c r="C42" s="40">
        <v>45</v>
      </c>
      <c r="J42" s="90"/>
      <c r="K42" s="90"/>
      <c r="L42" s="90"/>
      <c r="M42" s="90"/>
      <c r="N42" s="90"/>
      <c r="O42" s="90"/>
      <c r="P42" s="90"/>
      <c r="Q42" s="90"/>
      <c r="R42" s="90"/>
      <c r="S42" s="90"/>
      <c r="T42" s="90"/>
      <c r="U42" s="90"/>
      <c r="V42" s="90"/>
      <c r="W42" s="90"/>
    </row>
    <row r="43" spans="3:23" ht="30" thickBot="1" x14ac:dyDescent="0.3">
      <c r="C43" s="48">
        <v>1</v>
      </c>
      <c r="J43" s="90"/>
      <c r="K43" s="90"/>
      <c r="L43" s="90"/>
      <c r="M43" s="90"/>
      <c r="N43" s="90"/>
      <c r="O43" s="90"/>
      <c r="P43" s="90"/>
      <c r="Q43" s="90"/>
      <c r="R43" s="90"/>
      <c r="S43" s="90"/>
      <c r="T43" s="90"/>
      <c r="U43" s="90"/>
      <c r="V43" s="90"/>
      <c r="W43" s="90"/>
    </row>
    <row r="44" spans="3:23" x14ac:dyDescent="0.25">
      <c r="J44" s="90"/>
      <c r="K44" s="90"/>
      <c r="L44" s="90"/>
      <c r="M44" s="90"/>
      <c r="N44" s="90"/>
      <c r="O44" s="90"/>
      <c r="P44" s="90"/>
      <c r="Q44" s="90"/>
      <c r="R44" s="90"/>
      <c r="S44" s="90"/>
      <c r="T44" s="90"/>
      <c r="U44" s="90"/>
      <c r="V44" s="90"/>
      <c r="W44" s="90"/>
    </row>
    <row r="45" spans="3:23" x14ac:dyDescent="0.25">
      <c r="J45" s="90"/>
      <c r="K45" s="90"/>
      <c r="L45" s="90"/>
      <c r="M45" s="90"/>
      <c r="N45" s="90"/>
      <c r="O45" s="90"/>
      <c r="P45" s="90"/>
      <c r="Q45" s="90"/>
      <c r="R45" s="90"/>
      <c r="S45" s="90"/>
      <c r="T45" s="90"/>
      <c r="U45" s="90"/>
      <c r="V45" s="90"/>
      <c r="W45" s="90"/>
    </row>
    <row r="48" spans="3:23" ht="15" customHeight="1" x14ac:dyDescent="0.25"/>
    <row r="49" ht="15" customHeight="1" x14ac:dyDescent="0.25"/>
    <row r="50" ht="15" customHeight="1" x14ac:dyDescent="0.25"/>
    <row r="53" ht="15" customHeight="1" x14ac:dyDescent="0.25"/>
    <row r="54" ht="15" customHeight="1" x14ac:dyDescent="0.25"/>
    <row r="55" ht="15" customHeight="1" x14ac:dyDescent="0.25"/>
  </sheetData>
  <mergeCells count="1">
    <mergeCell ref="G21:H21"/>
  </mergeCells>
  <pageMargins left="0.7" right="0.7" top="0.75" bottom="0.75" header="0.3" footer="0.3"/>
  <pageSetup scale="37"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24:W55"/>
  <sheetViews>
    <sheetView zoomScale="60" zoomScaleNormal="60" workbookViewId="0">
      <selection activeCell="AA55" sqref="A1:AA55"/>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6" width="14.7109375" style="3" customWidth="1"/>
    <col min="7" max="7" width="15.140625" style="3" customWidth="1"/>
    <col min="8" max="8" width="14.42578125" style="3" customWidth="1"/>
    <col min="9" max="9" width="14.5703125" style="3" customWidth="1"/>
    <col min="10" max="10" width="4.85546875" style="3" customWidth="1"/>
    <col min="11" max="11" width="14.7109375" style="3" customWidth="1"/>
    <col min="12" max="12" width="15.7109375" style="3" customWidth="1"/>
    <col min="13" max="13" width="16.7109375" style="3" customWidth="1"/>
    <col min="14" max="14" width="4.5703125" style="3" customWidth="1"/>
    <col min="15" max="15" width="30" style="3" customWidth="1"/>
    <col min="16" max="16" width="17" style="3" customWidth="1"/>
    <col min="17" max="17" width="13" style="3" customWidth="1"/>
    <col min="18" max="18" width="10.7109375" style="3" customWidth="1"/>
    <col min="19" max="19" width="10.85546875" style="3" customWidth="1"/>
    <col min="20" max="20" width="11" style="3" customWidth="1"/>
    <col min="21" max="21" width="14.7109375" style="3" customWidth="1"/>
    <col min="22" max="22" width="12.28515625" style="3" customWidth="1"/>
    <col min="23" max="23" width="10.7109375" style="3" customWidth="1"/>
    <col min="24" max="16384" width="9.140625" style="3"/>
  </cols>
  <sheetData>
    <row r="24" spans="5:23" ht="14.45" customHeight="1" x14ac:dyDescent="0.25">
      <c r="E24" s="327" t="s">
        <v>41</v>
      </c>
      <c r="F24" s="327" t="s">
        <v>146</v>
      </c>
      <c r="G24" s="327" t="s">
        <v>147</v>
      </c>
      <c r="H24" s="327" t="s">
        <v>148</v>
      </c>
      <c r="I24" s="324" t="s">
        <v>6</v>
      </c>
    </row>
    <row r="25" spans="5:23" x14ac:dyDescent="0.25">
      <c r="E25" s="328"/>
      <c r="F25" s="328"/>
      <c r="G25" s="328"/>
      <c r="H25" s="328"/>
      <c r="I25" s="325"/>
      <c r="O25" t="s">
        <v>15</v>
      </c>
      <c r="P25"/>
      <c r="Q25"/>
      <c r="R25"/>
      <c r="S25"/>
      <c r="T25"/>
      <c r="U25"/>
      <c r="V25"/>
      <c r="W25"/>
    </row>
    <row r="26" spans="5:23" ht="23.25" thickBot="1" x14ac:dyDescent="0.3">
      <c r="E26" s="37">
        <v>1</v>
      </c>
      <c r="F26" s="37">
        <v>12</v>
      </c>
      <c r="G26" s="37">
        <v>100</v>
      </c>
      <c r="H26" s="37">
        <v>4</v>
      </c>
      <c r="I26" s="190">
        <v>9.3000000000000007</v>
      </c>
      <c r="O26"/>
      <c r="P26"/>
      <c r="Q26"/>
      <c r="R26"/>
      <c r="S26"/>
      <c r="T26"/>
      <c r="U26"/>
      <c r="V26"/>
      <c r="W26"/>
    </row>
    <row r="27" spans="5:23" ht="22.5" x14ac:dyDescent="0.25">
      <c r="E27" s="37">
        <v>2</v>
      </c>
      <c r="F27" s="37">
        <v>45</v>
      </c>
      <c r="G27" s="37">
        <v>50</v>
      </c>
      <c r="H27" s="37">
        <v>3</v>
      </c>
      <c r="I27" s="190">
        <v>4.8</v>
      </c>
      <c r="O27" s="16" t="s">
        <v>16</v>
      </c>
      <c r="P27" s="16"/>
      <c r="Q27"/>
      <c r="R27"/>
      <c r="S27"/>
      <c r="T27"/>
      <c r="U27"/>
      <c r="V27"/>
      <c r="W27"/>
    </row>
    <row r="28" spans="5:23" ht="22.5" x14ac:dyDescent="0.25">
      <c r="E28" s="37">
        <v>3</v>
      </c>
      <c r="F28" s="37">
        <v>23</v>
      </c>
      <c r="G28" s="37">
        <v>100</v>
      </c>
      <c r="H28" s="37">
        <v>4</v>
      </c>
      <c r="I28" s="190">
        <v>8.9</v>
      </c>
      <c r="O28" t="s">
        <v>17</v>
      </c>
      <c r="P28">
        <v>0.95508048327189721</v>
      </c>
      <c r="Q28"/>
      <c r="R28"/>
      <c r="S28"/>
      <c r="T28"/>
      <c r="U28"/>
      <c r="V28"/>
      <c r="W28"/>
    </row>
    <row r="29" spans="5:23" ht="22.5" x14ac:dyDescent="0.25">
      <c r="E29" s="37">
        <v>4</v>
      </c>
      <c r="F29" s="37">
        <v>14</v>
      </c>
      <c r="G29" s="37">
        <v>100</v>
      </c>
      <c r="H29" s="37">
        <v>2</v>
      </c>
      <c r="I29" s="190">
        <v>6.5</v>
      </c>
      <c r="O29" t="s">
        <v>18</v>
      </c>
      <c r="P29">
        <v>0.91217872952688062</v>
      </c>
      <c r="Q29"/>
      <c r="R29"/>
      <c r="S29"/>
      <c r="T29"/>
      <c r="U29"/>
      <c r="V29"/>
      <c r="W29"/>
    </row>
    <row r="30" spans="5:23" ht="22.5" x14ac:dyDescent="0.25">
      <c r="E30" s="37">
        <v>5</v>
      </c>
      <c r="F30" s="37">
        <v>56</v>
      </c>
      <c r="G30" s="37">
        <v>50</v>
      </c>
      <c r="H30" s="37">
        <v>2</v>
      </c>
      <c r="I30" s="190">
        <v>4.2</v>
      </c>
      <c r="O30" t="s">
        <v>19</v>
      </c>
      <c r="P30">
        <v>0.86826809429032092</v>
      </c>
      <c r="Q30"/>
      <c r="R30"/>
      <c r="S30"/>
      <c r="T30"/>
      <c r="U30"/>
      <c r="V30"/>
      <c r="W30"/>
    </row>
    <row r="31" spans="5:23" ht="22.5" x14ac:dyDescent="0.25">
      <c r="E31" s="37">
        <v>6</v>
      </c>
      <c r="F31" s="37">
        <v>89</v>
      </c>
      <c r="G31" s="37">
        <v>80</v>
      </c>
      <c r="H31" s="37">
        <v>2</v>
      </c>
      <c r="I31" s="190">
        <v>6.2</v>
      </c>
      <c r="O31" t="s">
        <v>20</v>
      </c>
      <c r="P31">
        <v>0.59145700947005353</v>
      </c>
      <c r="Q31"/>
      <c r="R31"/>
      <c r="S31"/>
      <c r="T31"/>
      <c r="U31"/>
      <c r="V31"/>
      <c r="W31"/>
    </row>
    <row r="32" spans="5:23" ht="21" customHeight="1" thickBot="1" x14ac:dyDescent="0.3">
      <c r="E32" s="37">
        <v>7</v>
      </c>
      <c r="F32" s="37">
        <v>12</v>
      </c>
      <c r="G32" s="37">
        <v>75</v>
      </c>
      <c r="H32" s="37">
        <v>3</v>
      </c>
      <c r="I32" s="190">
        <v>7.4</v>
      </c>
      <c r="O32" s="14" t="s">
        <v>21</v>
      </c>
      <c r="P32" s="14">
        <v>10</v>
      </c>
      <c r="Q32"/>
      <c r="R32"/>
      <c r="S32"/>
      <c r="T32"/>
      <c r="U32"/>
      <c r="V32"/>
      <c r="W32"/>
    </row>
    <row r="33" spans="2:23" ht="24.6" customHeight="1" x14ac:dyDescent="0.25">
      <c r="E33" s="37">
        <v>8</v>
      </c>
      <c r="F33" s="37">
        <v>67</v>
      </c>
      <c r="G33" s="37">
        <v>65</v>
      </c>
      <c r="H33" s="37">
        <v>4</v>
      </c>
      <c r="I33" s="190">
        <v>6</v>
      </c>
      <c r="O33"/>
      <c r="P33"/>
      <c r="Q33"/>
      <c r="R33"/>
      <c r="S33"/>
      <c r="T33"/>
      <c r="U33"/>
      <c r="V33"/>
      <c r="W33"/>
    </row>
    <row r="34" spans="2:23" ht="23.45" customHeight="1" thickBot="1" x14ac:dyDescent="0.3">
      <c r="E34" s="37">
        <v>9</v>
      </c>
      <c r="F34" s="37">
        <v>23</v>
      </c>
      <c r="G34" s="37">
        <v>90</v>
      </c>
      <c r="H34" s="37">
        <v>3</v>
      </c>
      <c r="I34" s="190">
        <v>7.6</v>
      </c>
      <c r="O34" t="s">
        <v>22</v>
      </c>
      <c r="P34"/>
      <c r="Q34"/>
      <c r="R34"/>
      <c r="S34"/>
      <c r="T34"/>
      <c r="U34"/>
      <c r="V34"/>
      <c r="W34"/>
    </row>
    <row r="35" spans="2:23" ht="21" customHeight="1" x14ac:dyDescent="0.25">
      <c r="E35" s="37">
        <v>10</v>
      </c>
      <c r="F35" s="37">
        <v>47</v>
      </c>
      <c r="G35" s="37">
        <v>90</v>
      </c>
      <c r="H35" s="37">
        <v>2</v>
      </c>
      <c r="I35" s="190">
        <v>6.1</v>
      </c>
      <c r="O35" s="15"/>
      <c r="P35" s="15" t="s">
        <v>27</v>
      </c>
      <c r="Q35" s="15" t="s">
        <v>28</v>
      </c>
      <c r="R35" s="15" t="s">
        <v>29</v>
      </c>
      <c r="S35" s="15" t="s">
        <v>30</v>
      </c>
      <c r="T35" s="15" t="s">
        <v>31</v>
      </c>
      <c r="U35"/>
      <c r="V35"/>
      <c r="W35"/>
    </row>
    <row r="36" spans="2:23" ht="25.15" customHeight="1" x14ac:dyDescent="0.25">
      <c r="G36" s="12"/>
      <c r="H36" s="12"/>
      <c r="I36" s="12"/>
      <c r="O36" t="s">
        <v>23</v>
      </c>
      <c r="P36">
        <v>3</v>
      </c>
      <c r="Q36">
        <v>21.801071635692455</v>
      </c>
      <c r="R36">
        <v>7.2670238785641521</v>
      </c>
      <c r="S36">
        <v>20.773526154033114</v>
      </c>
      <c r="T36">
        <v>1.4319701036724227E-3</v>
      </c>
      <c r="U36"/>
      <c r="V36"/>
      <c r="W36"/>
    </row>
    <row r="37" spans="2:23" ht="22.9" customHeight="1" x14ac:dyDescent="0.25">
      <c r="O37" t="s">
        <v>24</v>
      </c>
      <c r="P37">
        <v>6</v>
      </c>
      <c r="Q37">
        <v>2.0989283643075538</v>
      </c>
      <c r="R37">
        <v>0.34982139405125895</v>
      </c>
      <c r="S37"/>
      <c r="T37"/>
      <c r="U37"/>
      <c r="V37"/>
      <c r="W37"/>
    </row>
    <row r="38" spans="2:23" ht="21.6" customHeight="1" thickBot="1" x14ac:dyDescent="0.3">
      <c r="O38" s="14" t="s">
        <v>25</v>
      </c>
      <c r="P38" s="14">
        <v>9</v>
      </c>
      <c r="Q38" s="14">
        <v>23.900000000000009</v>
      </c>
      <c r="R38" s="14"/>
      <c r="S38" s="14"/>
      <c r="T38" s="14"/>
      <c r="U38"/>
      <c r="V38"/>
      <c r="W38"/>
    </row>
    <row r="39" spans="2:23" ht="15.75" thickBot="1" x14ac:dyDescent="0.3">
      <c r="O39"/>
      <c r="P39"/>
      <c r="Q39"/>
      <c r="R39"/>
      <c r="S39"/>
      <c r="T39"/>
      <c r="U39"/>
      <c r="V39"/>
      <c r="W39"/>
    </row>
    <row r="40" spans="2:23" ht="22.9" customHeight="1" x14ac:dyDescent="0.25">
      <c r="O40" s="15"/>
      <c r="P40" s="15" t="s">
        <v>32</v>
      </c>
      <c r="Q40" s="15" t="s">
        <v>20</v>
      </c>
      <c r="R40" s="15" t="s">
        <v>33</v>
      </c>
      <c r="S40" s="15" t="s">
        <v>34</v>
      </c>
      <c r="T40" s="15" t="s">
        <v>35</v>
      </c>
      <c r="U40" s="15" t="s">
        <v>36</v>
      </c>
      <c r="V40" s="15" t="s">
        <v>37</v>
      </c>
      <c r="W40" s="15" t="s">
        <v>38</v>
      </c>
    </row>
    <row r="41" spans="2:23" ht="22.9" customHeight="1" x14ac:dyDescent="0.35">
      <c r="O41" s="197" t="s">
        <v>26</v>
      </c>
      <c r="P41" s="198">
        <v>-0.10335420232758796</v>
      </c>
      <c r="Q41">
        <v>1.4093095597810272</v>
      </c>
      <c r="R41">
        <v>-7.3336763814790776E-2</v>
      </c>
      <c r="S41">
        <v>0.94392186971759995</v>
      </c>
      <c r="T41">
        <v>-3.5518104660876837</v>
      </c>
      <c r="U41">
        <v>3.3451020614325078</v>
      </c>
      <c r="V41">
        <v>-3.5518104660876837</v>
      </c>
      <c r="W41">
        <v>3.3451020614325078</v>
      </c>
    </row>
    <row r="42" spans="2:23" ht="22.9" customHeight="1" x14ac:dyDescent="0.35">
      <c r="O42" s="197" t="s">
        <v>39</v>
      </c>
      <c r="P42" s="198">
        <v>-6.8781190225057111E-3</v>
      </c>
      <c r="Q42">
        <v>9.0848822979503596E-3</v>
      </c>
      <c r="R42">
        <v>-0.75709500650960371</v>
      </c>
      <c r="S42">
        <v>0.47766023108648359</v>
      </c>
      <c r="T42">
        <v>-2.9108025183617593E-2</v>
      </c>
      <c r="U42">
        <v>1.535178713860617E-2</v>
      </c>
      <c r="V42">
        <v>-2.9108025183617593E-2</v>
      </c>
      <c r="W42">
        <v>1.535178713860617E-2</v>
      </c>
    </row>
    <row r="43" spans="2:23" ht="22.9" customHeight="1" x14ac:dyDescent="0.35">
      <c r="O43" s="197" t="s">
        <v>40</v>
      </c>
      <c r="P43" s="198">
        <v>5.6673761763380535E-2</v>
      </c>
      <c r="Q43">
        <v>1.1783363601396165E-2</v>
      </c>
      <c r="R43">
        <v>4.8096421090379895</v>
      </c>
      <c r="S43">
        <v>2.9713206762422666E-3</v>
      </c>
      <c r="T43">
        <v>2.784090972077399E-2</v>
      </c>
      <c r="U43">
        <v>8.5506613805987078E-2</v>
      </c>
      <c r="V43">
        <v>2.784090972077399E-2</v>
      </c>
      <c r="W43">
        <v>8.5506613805987078E-2</v>
      </c>
    </row>
    <row r="44" spans="2:23" ht="22.9" customHeight="1" thickBot="1" x14ac:dyDescent="0.4">
      <c r="O44" s="197" t="s">
        <v>60</v>
      </c>
      <c r="P44" s="198">
        <v>0.87459457907943672</v>
      </c>
      <c r="Q44" s="14">
        <v>0.23711953642357858</v>
      </c>
      <c r="R44" s="14">
        <v>3.6884121497146669</v>
      </c>
      <c r="S44" s="14">
        <v>1.0227987902370204E-2</v>
      </c>
      <c r="T44" s="14">
        <v>0.294383975266581</v>
      </c>
      <c r="U44" s="14">
        <v>1.4548051828922923</v>
      </c>
      <c r="V44" s="14">
        <v>0.294383975266581</v>
      </c>
      <c r="W44" s="14">
        <v>1.4548051828922923</v>
      </c>
    </row>
    <row r="45" spans="2:23" ht="18.600000000000001" customHeight="1" x14ac:dyDescent="0.25"/>
    <row r="46" spans="2:23" ht="18.600000000000001" customHeight="1" x14ac:dyDescent="0.25">
      <c r="B46" s="326">
        <f>-0.10335-(0.00688*120)+(0.05667*7)+(0.87459*24)</f>
        <v>20.457899999999999</v>
      </c>
      <c r="C46" s="326"/>
      <c r="D46" s="326"/>
    </row>
    <row r="47" spans="2:23" ht="30" customHeight="1" x14ac:dyDescent="0.25">
      <c r="B47" s="326"/>
      <c r="C47" s="326"/>
      <c r="D47" s="326"/>
    </row>
    <row r="48" spans="2:23" ht="16.899999999999999" customHeight="1" x14ac:dyDescent="0.25">
      <c r="M48" s="2"/>
    </row>
    <row r="49" spans="13:13" ht="15" customHeight="1" x14ac:dyDescent="0.25">
      <c r="M49" s="4"/>
    </row>
    <row r="50" spans="13:13" ht="15" customHeight="1" x14ac:dyDescent="0.25">
      <c r="M50" s="4"/>
    </row>
    <row r="51" spans="13:13" ht="15" customHeight="1" x14ac:dyDescent="0.25">
      <c r="M51" s="4"/>
    </row>
    <row r="52" spans="13:13" ht="15" customHeight="1" x14ac:dyDescent="0.25">
      <c r="M52" s="4"/>
    </row>
    <row r="53" spans="13:13" ht="15" customHeight="1" x14ac:dyDescent="0.25">
      <c r="M53" s="4"/>
    </row>
    <row r="54" spans="13:13" x14ac:dyDescent="0.25">
      <c r="M54" s="4"/>
    </row>
    <row r="55" spans="13:13" x14ac:dyDescent="0.25">
      <c r="M55" s="4"/>
    </row>
  </sheetData>
  <mergeCells count="6">
    <mergeCell ref="I24:I25"/>
    <mergeCell ref="B46:D47"/>
    <mergeCell ref="E24:E25"/>
    <mergeCell ref="F24:F25"/>
    <mergeCell ref="G24:G25"/>
    <mergeCell ref="H24:H25"/>
  </mergeCells>
  <pageMargins left="0.7" right="0.7" top="0.75" bottom="0.75" header="0.3" footer="0.3"/>
  <pageSetup scale="37"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E24:M55"/>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6" width="14.7109375" style="3" customWidth="1"/>
    <col min="7" max="7" width="15.140625" style="3" customWidth="1"/>
    <col min="8" max="8" width="14.42578125" style="3" customWidth="1"/>
    <col min="9" max="9" width="14.5703125" style="3" customWidth="1"/>
    <col min="10" max="10" width="4.85546875" style="3" customWidth="1"/>
    <col min="11" max="11" width="14.7109375" style="3" customWidth="1"/>
    <col min="12" max="12" width="15.7109375" style="3" customWidth="1"/>
    <col min="13" max="13" width="16.7109375" style="3" customWidth="1"/>
    <col min="14" max="14" width="4.5703125" style="3" customWidth="1"/>
    <col min="15" max="15" width="11" style="3" customWidth="1"/>
    <col min="16" max="16" width="9.7109375" style="3" customWidth="1"/>
    <col min="17" max="17" width="7.7109375" style="3" customWidth="1"/>
    <col min="18" max="18" width="10.7109375" style="3" customWidth="1"/>
    <col min="19" max="19" width="10.85546875" style="3" customWidth="1"/>
    <col min="20" max="20" width="11" style="3" customWidth="1"/>
    <col min="21" max="21" width="8.28515625" style="3" customWidth="1"/>
    <col min="22" max="22" width="12.28515625" style="3" customWidth="1"/>
    <col min="23" max="23" width="10.7109375" style="3" customWidth="1"/>
    <col min="24" max="16384" width="9.140625" style="3"/>
  </cols>
  <sheetData>
    <row r="24" spans="5:9" ht="14.45" customHeight="1" x14ac:dyDescent="0.25">
      <c r="E24" s="331" t="s">
        <v>41</v>
      </c>
      <c r="F24" s="327" t="s">
        <v>146</v>
      </c>
      <c r="G24" s="327" t="s">
        <v>147</v>
      </c>
      <c r="H24" s="327" t="s">
        <v>148</v>
      </c>
      <c r="I24" s="329" t="s">
        <v>6</v>
      </c>
    </row>
    <row r="25" spans="5:9" x14ac:dyDescent="0.25">
      <c r="E25" s="332"/>
      <c r="F25" s="328"/>
      <c r="G25" s="328"/>
      <c r="H25" s="328"/>
      <c r="I25" s="330"/>
    </row>
    <row r="26" spans="5:9" ht="22.5" x14ac:dyDescent="0.25">
      <c r="E26" s="187">
        <v>1</v>
      </c>
      <c r="F26" s="37">
        <v>12</v>
      </c>
      <c r="G26" s="37">
        <v>100</v>
      </c>
      <c r="H26" s="37">
        <v>4</v>
      </c>
      <c r="I26" s="188">
        <v>9.3000000000000007</v>
      </c>
    </row>
    <row r="27" spans="5:9" ht="22.5" x14ac:dyDescent="0.25">
      <c r="E27" s="187">
        <v>2</v>
      </c>
      <c r="F27" s="37">
        <v>45</v>
      </c>
      <c r="G27" s="37">
        <v>50</v>
      </c>
      <c r="H27" s="37">
        <v>3</v>
      </c>
      <c r="I27" s="188">
        <v>4.8</v>
      </c>
    </row>
    <row r="28" spans="5:9" ht="22.5" x14ac:dyDescent="0.25">
      <c r="E28" s="187">
        <v>3</v>
      </c>
      <c r="F28" s="37">
        <v>23</v>
      </c>
      <c r="G28" s="37">
        <v>100</v>
      </c>
      <c r="H28" s="37">
        <v>4</v>
      </c>
      <c r="I28" s="188">
        <v>8.9</v>
      </c>
    </row>
    <row r="29" spans="5:9" ht="22.5" x14ac:dyDescent="0.25">
      <c r="E29" s="187">
        <v>4</v>
      </c>
      <c r="F29" s="37">
        <v>14</v>
      </c>
      <c r="G29" s="37">
        <v>100</v>
      </c>
      <c r="H29" s="37">
        <v>2</v>
      </c>
      <c r="I29" s="188">
        <v>6.5</v>
      </c>
    </row>
    <row r="30" spans="5:9" ht="22.5" x14ac:dyDescent="0.25">
      <c r="E30" s="187">
        <v>5</v>
      </c>
      <c r="F30" s="37">
        <v>56</v>
      </c>
      <c r="G30" s="37">
        <v>50</v>
      </c>
      <c r="H30" s="37">
        <v>2</v>
      </c>
      <c r="I30" s="188">
        <v>4.2</v>
      </c>
    </row>
    <row r="31" spans="5:9" ht="22.5" x14ac:dyDescent="0.25">
      <c r="E31" s="187">
        <v>6</v>
      </c>
      <c r="F31" s="37">
        <v>89</v>
      </c>
      <c r="G31" s="37">
        <v>80</v>
      </c>
      <c r="H31" s="37">
        <v>2</v>
      </c>
      <c r="I31" s="188">
        <v>6.2</v>
      </c>
    </row>
    <row r="32" spans="5:9" ht="21" customHeight="1" x14ac:dyDescent="0.25">
      <c r="E32" s="187">
        <v>7</v>
      </c>
      <c r="F32" s="37">
        <v>12</v>
      </c>
      <c r="G32" s="37">
        <v>75</v>
      </c>
      <c r="H32" s="37">
        <v>3</v>
      </c>
      <c r="I32" s="188">
        <v>7.4</v>
      </c>
    </row>
    <row r="33" spans="5:13" ht="24.6" customHeight="1" x14ac:dyDescent="0.25">
      <c r="E33" s="187">
        <v>8</v>
      </c>
      <c r="F33" s="37">
        <v>67</v>
      </c>
      <c r="G33" s="37">
        <v>65</v>
      </c>
      <c r="H33" s="37">
        <v>4</v>
      </c>
      <c r="I33" s="188">
        <v>6</v>
      </c>
    </row>
    <row r="34" spans="5:13" ht="23.45" customHeight="1" x14ac:dyDescent="0.25">
      <c r="E34" s="187">
        <v>9</v>
      </c>
      <c r="F34" s="37">
        <v>23</v>
      </c>
      <c r="G34" s="37">
        <v>90</v>
      </c>
      <c r="H34" s="37">
        <v>3</v>
      </c>
      <c r="I34" s="188">
        <v>7.6</v>
      </c>
    </row>
    <row r="35" spans="5:13" ht="21" customHeight="1" x14ac:dyDescent="0.25">
      <c r="E35" s="187">
        <v>10</v>
      </c>
      <c r="F35" s="37">
        <v>47</v>
      </c>
      <c r="G35" s="37">
        <v>90</v>
      </c>
      <c r="H35" s="37">
        <v>2</v>
      </c>
      <c r="I35" s="188">
        <v>6.1</v>
      </c>
    </row>
    <row r="36" spans="5:13" ht="25.15" customHeight="1" x14ac:dyDescent="0.25">
      <c r="G36" s="12"/>
      <c r="H36" s="12"/>
      <c r="I36" s="12"/>
    </row>
    <row r="37" spans="5:13" ht="22.9" customHeight="1" x14ac:dyDescent="0.25"/>
    <row r="38" spans="5:13" ht="21.6" customHeight="1" x14ac:dyDescent="0.25"/>
    <row r="40" spans="5:13" ht="22.9" customHeight="1" x14ac:dyDescent="0.25"/>
    <row r="41" spans="5:13" ht="22.9" customHeight="1" x14ac:dyDescent="0.25"/>
    <row r="42" spans="5:13" ht="22.9" customHeight="1" x14ac:dyDescent="0.25"/>
    <row r="43" spans="5:13" ht="22.9" customHeight="1" x14ac:dyDescent="0.25"/>
    <row r="44" spans="5:13" ht="22.9" customHeight="1" x14ac:dyDescent="0.25"/>
    <row r="45" spans="5:13" ht="18.600000000000001" customHeight="1" x14ac:dyDescent="0.25"/>
    <row r="46" spans="5:13" ht="18.600000000000001" customHeight="1" x14ac:dyDescent="0.25"/>
    <row r="47" spans="5:13" ht="30" customHeight="1" x14ac:dyDescent="0.25"/>
    <row r="48" spans="5:13" ht="16.899999999999999" customHeight="1" x14ac:dyDescent="0.25">
      <c r="M48" s="2"/>
    </row>
    <row r="49" spans="13:13" ht="15" customHeight="1" x14ac:dyDescent="0.25">
      <c r="M49" s="4"/>
    </row>
    <row r="50" spans="13:13" ht="15" customHeight="1" x14ac:dyDescent="0.25">
      <c r="M50" s="4"/>
    </row>
    <row r="51" spans="13:13" ht="15" customHeight="1" x14ac:dyDescent="0.25">
      <c r="M51" s="4"/>
    </row>
    <row r="52" spans="13:13" ht="15" customHeight="1" x14ac:dyDescent="0.25">
      <c r="M52" s="4"/>
    </row>
    <row r="53" spans="13:13" ht="15" customHeight="1" x14ac:dyDescent="0.25">
      <c r="M53" s="4"/>
    </row>
    <row r="54" spans="13:13" x14ac:dyDescent="0.25">
      <c r="M54" s="4"/>
    </row>
    <row r="55" spans="13:13" x14ac:dyDescent="0.25">
      <c r="M55" s="4"/>
    </row>
  </sheetData>
  <mergeCells count="5">
    <mergeCell ref="I24:I25"/>
    <mergeCell ref="E24:E25"/>
    <mergeCell ref="F24:F25"/>
    <mergeCell ref="G24:G25"/>
    <mergeCell ref="H24:H25"/>
  </mergeCells>
  <pageMargins left="0.7" right="0.7" top="0.75" bottom="0.75" header="0.3" footer="0.3"/>
  <pageSetup scale="36"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F20:Q46"/>
  <sheetViews>
    <sheetView zoomScale="60" zoomScaleNormal="60" workbookViewId="0">
      <selection activeCell="AB42" sqref="A1:AB42"/>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7.42578125" style="3" customWidth="1"/>
    <col min="8" max="8" width="18.285156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4.28515625" style="3" customWidth="1"/>
    <col min="16" max="16" width="10.140625" style="3" customWidth="1"/>
    <col min="17" max="18" width="9.85546875" style="3" customWidth="1"/>
    <col min="19" max="19" width="11.140625" style="3" customWidth="1"/>
    <col min="20" max="20" width="10.140625" style="3" customWidth="1"/>
    <col min="21" max="21" width="9.5703125" style="3" customWidth="1"/>
    <col min="22" max="22" width="10.42578125" style="3" customWidth="1"/>
    <col min="23" max="23" width="9.85546875" style="3" customWidth="1"/>
    <col min="24" max="16384" width="9.140625" style="3"/>
  </cols>
  <sheetData>
    <row r="20" spans="6:17" x14ac:dyDescent="0.25">
      <c r="G20" s="8"/>
      <c r="H20" s="8"/>
    </row>
    <row r="21" spans="6:17" x14ac:dyDescent="0.25">
      <c r="F21" s="2"/>
      <c r="G21" s="9" t="s">
        <v>3</v>
      </c>
      <c r="H21" s="9" t="s">
        <v>2</v>
      </c>
      <c r="I21" s="2"/>
    </row>
    <row r="22" spans="6:17" x14ac:dyDescent="0.25">
      <c r="F22" s="2"/>
      <c r="G22" s="10">
        <v>1</v>
      </c>
      <c r="H22" s="11">
        <v>600</v>
      </c>
      <c r="I22" s="2"/>
    </row>
    <row r="23" spans="6:17" x14ac:dyDescent="0.25">
      <c r="F23" s="2"/>
      <c r="G23" s="10">
        <v>2</v>
      </c>
      <c r="H23" s="11">
        <v>1550</v>
      </c>
      <c r="I23" s="2"/>
    </row>
    <row r="24" spans="6:17" x14ac:dyDescent="0.25">
      <c r="F24" s="2"/>
      <c r="G24" s="10">
        <v>3</v>
      </c>
      <c r="H24" s="11">
        <v>1500</v>
      </c>
      <c r="I24" s="2"/>
    </row>
    <row r="25" spans="6:17" x14ac:dyDescent="0.25">
      <c r="F25" s="2"/>
      <c r="G25" s="10">
        <v>4</v>
      </c>
      <c r="H25" s="11">
        <v>1500</v>
      </c>
      <c r="I25" s="2"/>
    </row>
    <row r="26" spans="6:17" x14ac:dyDescent="0.25">
      <c r="F26" s="2"/>
      <c r="G26" s="10">
        <v>5</v>
      </c>
      <c r="H26" s="11">
        <v>2400</v>
      </c>
      <c r="I26" s="2"/>
    </row>
    <row r="27" spans="6:17" ht="21" customHeight="1" x14ac:dyDescent="0.25">
      <c r="F27" s="2"/>
      <c r="G27" s="10">
        <v>6</v>
      </c>
      <c r="H27" s="11">
        <v>3100</v>
      </c>
      <c r="I27" s="2"/>
    </row>
    <row r="28" spans="6:17" ht="24.6" customHeight="1" x14ac:dyDescent="0.25">
      <c r="F28" s="2"/>
      <c r="G28" s="10">
        <v>7</v>
      </c>
      <c r="H28" s="11">
        <v>2600</v>
      </c>
      <c r="I28" s="2"/>
      <c r="O28" s="333">
        <f>(359.62*38)+441.67</f>
        <v>14107.23</v>
      </c>
      <c r="P28" s="333"/>
      <c r="Q28" s="333"/>
    </row>
    <row r="29" spans="6:17" ht="23.45" customHeight="1" x14ac:dyDescent="0.25">
      <c r="F29" s="2"/>
      <c r="G29" s="10">
        <v>8</v>
      </c>
      <c r="H29" s="11">
        <v>2900</v>
      </c>
      <c r="I29" s="2"/>
      <c r="O29" s="333"/>
      <c r="P29" s="333"/>
      <c r="Q29" s="333"/>
    </row>
    <row r="30" spans="6:17" ht="21" customHeight="1" x14ac:dyDescent="0.25">
      <c r="F30" s="2"/>
      <c r="G30" s="10">
        <v>9</v>
      </c>
      <c r="H30" s="11">
        <v>3800</v>
      </c>
      <c r="I30" s="2"/>
      <c r="O30" s="333"/>
      <c r="P30" s="333"/>
      <c r="Q30" s="333"/>
    </row>
    <row r="31" spans="6:17" ht="25.15" customHeight="1" x14ac:dyDescent="0.25">
      <c r="F31" s="2"/>
      <c r="G31" s="10">
        <v>10</v>
      </c>
      <c r="H31" s="11">
        <v>4500</v>
      </c>
      <c r="I31" s="2"/>
      <c r="O31" s="333"/>
      <c r="P31" s="333"/>
      <c r="Q31" s="333"/>
    </row>
    <row r="32" spans="6:17" ht="22.9" customHeight="1" x14ac:dyDescent="0.25">
      <c r="F32" s="2"/>
      <c r="G32" s="10">
        <v>11</v>
      </c>
      <c r="H32" s="11">
        <v>4000</v>
      </c>
      <c r="I32" s="2"/>
      <c r="O32" s="333"/>
      <c r="P32" s="333"/>
      <c r="Q32" s="333"/>
    </row>
    <row r="33" spans="6:13" ht="25.15" customHeight="1" x14ac:dyDescent="0.25">
      <c r="F33" s="2"/>
      <c r="G33" s="10">
        <v>12</v>
      </c>
      <c r="H33" s="11">
        <v>4900</v>
      </c>
      <c r="I33" s="2"/>
    </row>
    <row r="34" spans="6:13" ht="26.25" x14ac:dyDescent="0.4">
      <c r="G34" s="6"/>
      <c r="H34" s="6"/>
    </row>
    <row r="35" spans="6:13" ht="22.9" customHeight="1" x14ac:dyDescent="0.4">
      <c r="G35" s="6"/>
      <c r="H35" s="6"/>
    </row>
    <row r="36" spans="6:13" ht="18.600000000000001" customHeight="1" x14ac:dyDescent="0.4">
      <c r="G36" s="6"/>
      <c r="H36" s="6"/>
    </row>
    <row r="37" spans="6:13" ht="27" customHeight="1" x14ac:dyDescent="0.4">
      <c r="G37" s="6"/>
      <c r="H37" s="6"/>
    </row>
    <row r="38" spans="6:13" ht="19.149999999999999" customHeight="1" x14ac:dyDescent="0.25"/>
    <row r="39" spans="6:13" ht="16.899999999999999" customHeight="1" x14ac:dyDescent="0.25">
      <c r="M39" s="2"/>
    </row>
    <row r="40" spans="6:13" ht="15" customHeight="1" x14ac:dyDescent="0.25">
      <c r="M40" s="4"/>
    </row>
    <row r="41" spans="6:13" x14ac:dyDescent="0.25">
      <c r="M41" s="4"/>
    </row>
    <row r="42" spans="6:13" x14ac:dyDescent="0.25">
      <c r="M42" s="4"/>
    </row>
    <row r="43" spans="6:13" x14ac:dyDescent="0.25">
      <c r="M43" s="4"/>
    </row>
    <row r="44" spans="6:13" x14ac:dyDescent="0.25">
      <c r="M44" s="4"/>
    </row>
    <row r="45" spans="6:13" x14ac:dyDescent="0.25">
      <c r="M45" s="4"/>
    </row>
    <row r="46" spans="6:13" x14ac:dyDescent="0.25">
      <c r="M46" s="4"/>
    </row>
  </sheetData>
  <mergeCells count="1">
    <mergeCell ref="O28:Q32"/>
  </mergeCells>
  <pageMargins left="0.7" right="0.7" top="0.75" bottom="0.75" header="0.3" footer="0.3"/>
  <pageSetup scale="42"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F20:W46"/>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7.42578125" style="3" customWidth="1"/>
    <col min="8" max="8" width="18.28515625" style="3" customWidth="1"/>
    <col min="9" max="9" width="4.85546875" style="3" customWidth="1"/>
    <col min="10" max="10" width="14.7109375" style="3" customWidth="1"/>
    <col min="11" max="11" width="15.7109375" style="3" customWidth="1"/>
    <col min="12" max="13" width="16.7109375" style="3" customWidth="1"/>
    <col min="14" max="14" width="10.140625" style="3" customWidth="1"/>
    <col min="15" max="16" width="9.85546875" style="3" customWidth="1"/>
    <col min="17" max="17" width="11.140625" style="3" customWidth="1"/>
    <col min="18" max="18" width="10.140625" style="3" customWidth="1"/>
    <col min="19" max="19" width="9.5703125" style="3" customWidth="1"/>
    <col min="20" max="20" width="10.42578125" style="3" customWidth="1"/>
    <col min="21" max="21" width="9.85546875" style="3" customWidth="1"/>
    <col min="22" max="16384" width="9.140625" style="3"/>
  </cols>
  <sheetData>
    <row r="20" spans="6:23" x14ac:dyDescent="0.25">
      <c r="G20" s="8"/>
      <c r="H20" s="8"/>
      <c r="N20" s="90">
        <v>1</v>
      </c>
      <c r="O20" s="90"/>
      <c r="P20" s="90"/>
      <c r="Q20" s="90"/>
      <c r="R20" s="90"/>
      <c r="S20" s="90"/>
      <c r="T20" s="90"/>
      <c r="U20" s="90"/>
      <c r="V20" s="90"/>
      <c r="W20" s="90"/>
    </row>
    <row r="21" spans="6:23" x14ac:dyDescent="0.25">
      <c r="F21" s="2"/>
      <c r="G21" s="9" t="s">
        <v>3</v>
      </c>
      <c r="H21" s="9" t="s">
        <v>2</v>
      </c>
      <c r="I21" s="2"/>
      <c r="N21" s="90">
        <v>45</v>
      </c>
      <c r="O21" s="90"/>
      <c r="P21" s="90"/>
      <c r="Q21" s="90"/>
      <c r="R21" s="90"/>
      <c r="S21" s="90"/>
      <c r="T21" s="90"/>
      <c r="U21" s="90"/>
      <c r="V21" s="90"/>
      <c r="W21" s="90"/>
    </row>
    <row r="22" spans="6:23" x14ac:dyDescent="0.25">
      <c r="F22" s="2"/>
      <c r="G22" s="10">
        <v>1</v>
      </c>
      <c r="H22" s="11">
        <v>600</v>
      </c>
      <c r="I22" s="2"/>
      <c r="N22" s="90">
        <v>34</v>
      </c>
      <c r="O22" s="90"/>
      <c r="P22" s="90"/>
      <c r="Q22" s="90"/>
      <c r="R22" s="90"/>
      <c r="S22" s="90"/>
      <c r="T22" s="90"/>
      <c r="U22" s="90"/>
      <c r="V22" s="90"/>
      <c r="W22" s="90"/>
    </row>
    <row r="23" spans="6:23" x14ac:dyDescent="0.25">
      <c r="F23" s="2"/>
      <c r="G23" s="10">
        <v>2</v>
      </c>
      <c r="H23" s="11">
        <v>1550</v>
      </c>
      <c r="I23" s="2"/>
      <c r="N23" s="90">
        <v>56</v>
      </c>
      <c r="O23" s="90"/>
      <c r="P23" s="90"/>
      <c r="Q23" s="90"/>
      <c r="R23" s="90"/>
      <c r="S23" s="90"/>
      <c r="T23" s="90"/>
      <c r="U23" s="90"/>
      <c r="V23" s="90"/>
      <c r="W23" s="90"/>
    </row>
    <row r="24" spans="6:23" x14ac:dyDescent="0.25">
      <c r="F24" s="2"/>
      <c r="G24" s="10">
        <v>3</v>
      </c>
      <c r="H24" s="11">
        <v>1500</v>
      </c>
      <c r="I24" s="2"/>
      <c r="N24" s="90">
        <v>87</v>
      </c>
      <c r="O24" s="90"/>
      <c r="P24" s="90"/>
      <c r="Q24" s="90"/>
      <c r="R24" s="90"/>
      <c r="S24" s="90"/>
      <c r="T24" s="90"/>
      <c r="U24" s="90"/>
      <c r="V24" s="90"/>
      <c r="W24" s="90"/>
    </row>
    <row r="25" spans="6:23" x14ac:dyDescent="0.25">
      <c r="F25" s="2"/>
      <c r="G25" s="10">
        <v>4</v>
      </c>
      <c r="H25" s="11">
        <v>1500</v>
      </c>
      <c r="I25" s="2"/>
      <c r="N25" s="90">
        <v>45</v>
      </c>
      <c r="O25" s="90"/>
      <c r="P25" s="90"/>
      <c r="Q25" s="90"/>
      <c r="R25" s="90"/>
      <c r="S25" s="90"/>
      <c r="T25" s="90"/>
      <c r="U25" s="90"/>
      <c r="V25" s="90"/>
      <c r="W25" s="90"/>
    </row>
    <row r="26" spans="6:23" x14ac:dyDescent="0.25">
      <c r="F26" s="2"/>
      <c r="G26" s="10">
        <v>5</v>
      </c>
      <c r="H26" s="11">
        <v>2400</v>
      </c>
      <c r="I26" s="2"/>
      <c r="N26" s="90">
        <v>23</v>
      </c>
      <c r="O26" s="90"/>
      <c r="P26" s="90"/>
      <c r="Q26" s="90"/>
      <c r="R26" s="90"/>
      <c r="S26" s="90"/>
      <c r="T26" s="90"/>
      <c r="U26" s="90"/>
      <c r="V26" s="90"/>
      <c r="W26" s="90"/>
    </row>
    <row r="27" spans="6:23" ht="21" customHeight="1" x14ac:dyDescent="0.25">
      <c r="F27" s="2"/>
      <c r="G27" s="10">
        <v>6</v>
      </c>
      <c r="H27" s="11">
        <v>3100</v>
      </c>
      <c r="I27" s="2"/>
      <c r="N27" s="90">
        <v>67</v>
      </c>
      <c r="O27" s="90"/>
      <c r="P27" s="90"/>
      <c r="Q27" s="90"/>
      <c r="R27" s="90"/>
      <c r="S27" s="90"/>
      <c r="T27" s="90"/>
      <c r="U27" s="90"/>
      <c r="V27" s="90"/>
      <c r="W27" s="90"/>
    </row>
    <row r="28" spans="6:23" ht="24.6" customHeight="1" x14ac:dyDescent="0.25">
      <c r="F28" s="2"/>
      <c r="G28" s="10">
        <v>7</v>
      </c>
      <c r="H28" s="11">
        <v>2600</v>
      </c>
      <c r="I28" s="2"/>
      <c r="N28" s="90">
        <v>73</v>
      </c>
      <c r="O28" s="90"/>
      <c r="P28" s="90"/>
      <c r="Q28" s="90"/>
      <c r="R28" s="90"/>
      <c r="S28" s="90"/>
      <c r="T28" s="90"/>
      <c r="U28" s="90"/>
      <c r="V28" s="90"/>
      <c r="W28" s="90"/>
    </row>
    <row r="29" spans="6:23" ht="23.45" customHeight="1" x14ac:dyDescent="0.25">
      <c r="F29" s="2"/>
      <c r="G29" s="10">
        <v>8</v>
      </c>
      <c r="H29" s="11">
        <v>2900</v>
      </c>
      <c r="I29" s="2"/>
      <c r="N29" s="90"/>
      <c r="O29" s="90"/>
      <c r="P29" s="90"/>
      <c r="Q29" s="90"/>
      <c r="R29" s="90"/>
      <c r="S29" s="90"/>
      <c r="T29" s="90"/>
      <c r="U29" s="90"/>
      <c r="V29" s="90"/>
      <c r="W29" s="90"/>
    </row>
    <row r="30" spans="6:23" ht="21" customHeight="1" x14ac:dyDescent="0.25">
      <c r="F30" s="2"/>
      <c r="G30" s="10">
        <v>9</v>
      </c>
      <c r="H30" s="11">
        <v>3800</v>
      </c>
      <c r="I30" s="2"/>
      <c r="N30" s="90"/>
      <c r="O30" s="90"/>
      <c r="P30" s="90"/>
      <c r="Q30" s="90"/>
      <c r="R30" s="90"/>
      <c r="S30" s="90"/>
      <c r="T30" s="90"/>
      <c r="U30" s="90"/>
      <c r="V30" s="90"/>
      <c r="W30" s="90"/>
    </row>
    <row r="31" spans="6:23" ht="25.15" customHeight="1" x14ac:dyDescent="0.25">
      <c r="F31" s="2"/>
      <c r="G31" s="10">
        <v>10</v>
      </c>
      <c r="H31" s="11">
        <v>4500</v>
      </c>
      <c r="I31" s="2"/>
      <c r="N31" s="90"/>
      <c r="O31" s="90"/>
      <c r="P31" s="90"/>
      <c r="Q31" s="90"/>
      <c r="R31" s="90"/>
      <c r="S31" s="90"/>
      <c r="T31" s="90"/>
      <c r="U31" s="90"/>
      <c r="V31" s="90"/>
      <c r="W31" s="90"/>
    </row>
    <row r="32" spans="6:23" ht="22.9" customHeight="1" x14ac:dyDescent="0.25">
      <c r="F32" s="2"/>
      <c r="G32" s="10">
        <v>11</v>
      </c>
      <c r="H32" s="11">
        <v>4000</v>
      </c>
      <c r="I32" s="2"/>
      <c r="N32" s="90"/>
      <c r="O32" s="90"/>
      <c r="P32" s="90"/>
      <c r="Q32" s="90"/>
      <c r="R32" s="90"/>
      <c r="S32" s="90"/>
      <c r="T32" s="90"/>
      <c r="U32" s="90"/>
      <c r="V32" s="90"/>
      <c r="W32" s="90"/>
    </row>
    <row r="33" spans="6:23" ht="25.15" customHeight="1" x14ac:dyDescent="0.25">
      <c r="F33" s="2"/>
      <c r="G33" s="10">
        <v>12</v>
      </c>
      <c r="H33" s="11">
        <v>4900</v>
      </c>
      <c r="I33" s="2"/>
      <c r="N33" s="90"/>
      <c r="O33" s="90"/>
      <c r="P33" s="90"/>
      <c r="Q33" s="90"/>
      <c r="R33" s="90"/>
      <c r="S33" s="90"/>
      <c r="T33" s="90"/>
      <c r="U33" s="90"/>
      <c r="V33" s="90"/>
      <c r="W33" s="90"/>
    </row>
    <row r="34" spans="6:23" ht="26.25" x14ac:dyDescent="0.4">
      <c r="G34" s="6"/>
      <c r="H34" s="6"/>
      <c r="N34" s="90"/>
      <c r="O34" s="90"/>
      <c r="P34" s="90"/>
      <c r="Q34" s="90"/>
      <c r="R34" s="90"/>
      <c r="S34" s="90"/>
      <c r="T34" s="90"/>
      <c r="U34" s="90"/>
      <c r="V34" s="90"/>
      <c r="W34" s="90"/>
    </row>
    <row r="35" spans="6:23" ht="22.9" customHeight="1" x14ac:dyDescent="0.4">
      <c r="G35" s="6"/>
      <c r="H35" s="6"/>
      <c r="N35" s="90"/>
      <c r="O35" s="90"/>
      <c r="P35" s="90"/>
      <c r="Q35" s="90"/>
      <c r="R35" s="90"/>
      <c r="S35" s="90"/>
      <c r="T35" s="90"/>
      <c r="U35" s="90"/>
      <c r="V35" s="90"/>
      <c r="W35" s="90"/>
    </row>
    <row r="36" spans="6:23" ht="18.600000000000001" customHeight="1" x14ac:dyDescent="0.4">
      <c r="G36" s="6"/>
      <c r="H36" s="6"/>
      <c r="N36" s="90"/>
      <c r="O36" s="90"/>
      <c r="P36" s="90"/>
      <c r="Q36" s="90"/>
      <c r="R36" s="90"/>
      <c r="S36" s="90"/>
      <c r="T36" s="90"/>
      <c r="U36" s="90"/>
      <c r="V36" s="90"/>
      <c r="W36" s="90"/>
    </row>
    <row r="37" spans="6:23" ht="27" customHeight="1" x14ac:dyDescent="0.4">
      <c r="G37" s="6"/>
      <c r="H37" s="6"/>
      <c r="N37" s="90"/>
      <c r="O37" s="90"/>
      <c r="P37" s="90"/>
      <c r="Q37" s="90"/>
      <c r="R37" s="90"/>
      <c r="S37" s="90"/>
      <c r="T37" s="90"/>
      <c r="U37" s="90"/>
      <c r="V37" s="90"/>
      <c r="W37" s="90"/>
    </row>
    <row r="38" spans="6:23" ht="19.149999999999999" customHeight="1" x14ac:dyDescent="0.25">
      <c r="N38" s="90"/>
      <c r="O38" s="90"/>
      <c r="P38" s="90"/>
      <c r="Q38" s="90"/>
      <c r="R38" s="90"/>
      <c r="S38" s="90"/>
      <c r="T38" s="90"/>
      <c r="U38" s="90"/>
      <c r="V38" s="90"/>
      <c r="W38" s="90"/>
    </row>
    <row r="39" spans="6:23" ht="16.899999999999999" customHeight="1" x14ac:dyDescent="0.25">
      <c r="M39" s="2"/>
    </row>
    <row r="40" spans="6:23" ht="15" customHeight="1" x14ac:dyDescent="0.25">
      <c r="M40" s="4"/>
    </row>
    <row r="41" spans="6:23" x14ac:dyDescent="0.25">
      <c r="M41" s="4"/>
    </row>
    <row r="42" spans="6:23" x14ac:dyDescent="0.25">
      <c r="M42" s="4"/>
    </row>
    <row r="43" spans="6:23" x14ac:dyDescent="0.25">
      <c r="M43" s="4"/>
    </row>
    <row r="44" spans="6:23" x14ac:dyDescent="0.25">
      <c r="M44" s="4"/>
    </row>
    <row r="45" spans="6:23" x14ac:dyDescent="0.25">
      <c r="M45" s="4"/>
    </row>
    <row r="46" spans="6:23" x14ac:dyDescent="0.25">
      <c r="M46" s="4"/>
    </row>
  </sheetData>
  <pageMargins left="0.7" right="0.7" top="0.75" bottom="0.75" header="0.3" footer="0.3"/>
  <pageSetup scale="42"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M25:P58"/>
  <sheetViews>
    <sheetView zoomScale="60" zoomScaleNormal="60" workbookViewId="0">
      <selection activeCell="Y41" sqref="A1:Y41"/>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3.140625" style="3" customWidth="1"/>
    <col min="16" max="16" width="9.28515625" style="3" customWidth="1"/>
    <col min="17" max="17" width="9" style="3" customWidth="1"/>
    <col min="18" max="18" width="11.42578125" style="3" customWidth="1"/>
    <col min="19" max="19" width="12.85546875" style="3" customWidth="1"/>
    <col min="20" max="21" width="10.28515625" style="3" customWidth="1"/>
    <col min="22" max="23" width="9.28515625" style="3" customWidth="1"/>
    <col min="24" max="16384" width="9.140625" style="3"/>
  </cols>
  <sheetData>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spans="13:16" ht="24.6" customHeight="1" x14ac:dyDescent="0.25">
      <c r="O33" s="334">
        <f>(1047.5-1050)/(1000-1050)</f>
        <v>0.05</v>
      </c>
      <c r="P33" s="334"/>
    </row>
    <row r="34" spans="13:16" ht="23.45" customHeight="1" x14ac:dyDescent="0.25">
      <c r="O34" s="334"/>
      <c r="P34" s="334"/>
    </row>
    <row r="35" spans="13:16" ht="21" customHeight="1" x14ac:dyDescent="0.25">
      <c r="O35" s="334"/>
      <c r="P35" s="334"/>
    </row>
    <row r="36" spans="13:16" ht="25.15" customHeight="1" x14ac:dyDescent="0.25"/>
    <row r="37" spans="13:16" ht="22.9" customHeight="1" x14ac:dyDescent="0.25"/>
    <row r="38" spans="13:16" ht="21.6" customHeight="1" x14ac:dyDescent="0.25"/>
    <row r="40" spans="13:16" ht="22.9" customHeight="1" x14ac:dyDescent="0.25"/>
    <row r="41" spans="13:16" ht="18.600000000000001" customHeight="1" x14ac:dyDescent="0.25"/>
    <row r="42" spans="13:16" ht="18.600000000000001" customHeight="1" x14ac:dyDescent="0.25"/>
    <row r="43" spans="13:16" ht="19.149999999999999" customHeight="1" x14ac:dyDescent="0.25"/>
    <row r="44" spans="13:16" ht="16.899999999999999" customHeight="1" x14ac:dyDescent="0.25">
      <c r="M44" s="2"/>
    </row>
    <row r="45" spans="13:16" ht="15" customHeight="1" x14ac:dyDescent="0.25">
      <c r="M45" s="4"/>
    </row>
    <row r="46" spans="13:16" x14ac:dyDescent="0.25">
      <c r="M46" s="4"/>
    </row>
    <row r="47" spans="13:16" x14ac:dyDescent="0.25">
      <c r="M47" s="4"/>
    </row>
    <row r="48" spans="13:16" x14ac:dyDescent="0.25">
      <c r="M48" s="4"/>
    </row>
    <row r="49" spans="13:13" x14ac:dyDescent="0.25">
      <c r="M49" s="4"/>
    </row>
    <row r="50" spans="13:13" x14ac:dyDescent="0.25">
      <c r="M50" s="4"/>
    </row>
    <row r="51" spans="13:13" x14ac:dyDescent="0.25">
      <c r="M51" s="4"/>
    </row>
    <row r="56" spans="13:13" ht="14.45" customHeight="1" x14ac:dyDescent="0.25"/>
    <row r="57" spans="13:13" ht="14.45" customHeight="1" x14ac:dyDescent="0.25"/>
    <row r="58" spans="13:13" ht="14.45" customHeight="1" x14ac:dyDescent="0.25"/>
  </sheetData>
  <mergeCells count="1">
    <mergeCell ref="O33:P35"/>
  </mergeCells>
  <pageMargins left="0.7" right="0.7" top="0.75" bottom="0.75" header="0.3" footer="0.3"/>
  <pageSetup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9:U63"/>
  <sheetViews>
    <sheetView zoomScale="60" zoomScaleNormal="60" workbookViewId="0"/>
  </sheetViews>
  <sheetFormatPr defaultColWidth="9.140625" defaultRowHeight="15" x14ac:dyDescent="0.25"/>
  <cols>
    <col min="1" max="1" width="25.28515625" style="55" customWidth="1"/>
    <col min="2" max="2" width="7" style="55" customWidth="1"/>
    <col min="3" max="3" width="9.42578125" style="55" customWidth="1"/>
    <col min="4" max="4" width="12.7109375" style="55" customWidth="1"/>
    <col min="5" max="5" width="10.28515625" style="55" customWidth="1"/>
    <col min="6" max="6" width="22.140625" style="55" customWidth="1"/>
    <col min="7" max="7" width="21.28515625" style="55" customWidth="1"/>
    <col min="8" max="8" width="4.42578125" style="55" customWidth="1"/>
    <col min="9" max="9" width="21.7109375" style="55" customWidth="1"/>
    <col min="10" max="10" width="14.85546875" style="55" customWidth="1"/>
    <col min="11" max="11" width="17.85546875" style="55" customWidth="1"/>
    <col min="12" max="12" width="16.28515625" style="55" customWidth="1"/>
    <col min="13" max="13" width="20.140625" style="55" customWidth="1"/>
    <col min="14" max="14" width="22.5703125" style="55" customWidth="1"/>
    <col min="15" max="15" width="24.28515625" style="55" customWidth="1"/>
    <col min="16" max="16" width="21.7109375" style="55" customWidth="1"/>
    <col min="17" max="17" width="19.85546875" style="55" customWidth="1"/>
    <col min="18" max="16384" width="9.140625" style="55"/>
  </cols>
  <sheetData>
    <row r="9" spans="6:17" x14ac:dyDescent="0.25">
      <c r="F9" s="56">
        <v>79</v>
      </c>
    </row>
    <row r="12" spans="6:17" ht="14.45" customHeight="1" x14ac:dyDescent="0.25"/>
    <row r="13" spans="6:17" ht="14.45" customHeight="1" x14ac:dyDescent="0.25"/>
    <row r="14" spans="6:17" ht="14.45" customHeight="1" x14ac:dyDescent="0.25">
      <c r="N14" s="230" t="s">
        <v>153</v>
      </c>
      <c r="O14" s="224" t="s">
        <v>154</v>
      </c>
      <c r="P14" s="226" t="s">
        <v>9</v>
      </c>
      <c r="Q14" s="228" t="s">
        <v>73</v>
      </c>
    </row>
    <row r="15" spans="6:17" ht="57.75" customHeight="1" x14ac:dyDescent="0.25">
      <c r="N15" s="232"/>
      <c r="O15" s="225"/>
      <c r="P15" s="227"/>
      <c r="Q15" s="229"/>
    </row>
    <row r="16" spans="6:17" ht="24.75" customHeight="1" x14ac:dyDescent="0.25">
      <c r="N16" s="220">
        <f t="shared" ref="N16:N23" si="0">I26</f>
        <v>0.12</v>
      </c>
      <c r="O16" s="58">
        <f>N16</f>
        <v>0.12</v>
      </c>
      <c r="P16" s="59" t="s">
        <v>61</v>
      </c>
      <c r="Q16" s="60">
        <v>4</v>
      </c>
    </row>
    <row r="17" spans="1:17" ht="24.75" customHeight="1" x14ac:dyDescent="0.25">
      <c r="N17" s="220">
        <f t="shared" si="0"/>
        <v>0.1</v>
      </c>
      <c r="O17" s="58">
        <f>N17+O16</f>
        <v>0.22</v>
      </c>
      <c r="P17" s="61" t="s">
        <v>62</v>
      </c>
      <c r="Q17" s="60">
        <v>5</v>
      </c>
    </row>
    <row r="18" spans="1:17" ht="23.25" customHeight="1" x14ac:dyDescent="0.25">
      <c r="N18" s="220">
        <f t="shared" si="0"/>
        <v>0.18</v>
      </c>
      <c r="O18" s="58">
        <v>0.4</v>
      </c>
      <c r="P18" s="59" t="s">
        <v>63</v>
      </c>
      <c r="Q18" s="60">
        <v>6</v>
      </c>
    </row>
    <row r="19" spans="1:17" ht="21" customHeight="1" x14ac:dyDescent="0.25">
      <c r="B19" s="62"/>
      <c r="N19" s="220">
        <f t="shared" si="0"/>
        <v>0.24</v>
      </c>
      <c r="O19" s="63">
        <f>0.64</f>
        <v>0.64</v>
      </c>
      <c r="P19" s="61" t="s">
        <v>64</v>
      </c>
      <c r="Q19" s="60">
        <v>7</v>
      </c>
    </row>
    <row r="20" spans="1:17" ht="24.75" customHeight="1" x14ac:dyDescent="0.25">
      <c r="A20" s="64"/>
      <c r="B20" s="64"/>
      <c r="N20" s="220">
        <f t="shared" si="0"/>
        <v>0.16</v>
      </c>
      <c r="O20" s="58">
        <v>0.8</v>
      </c>
      <c r="P20" s="59" t="s">
        <v>65</v>
      </c>
      <c r="Q20" s="60">
        <v>8</v>
      </c>
    </row>
    <row r="21" spans="1:17" ht="24.75" customHeight="1" x14ac:dyDescent="0.25">
      <c r="A21" s="65"/>
      <c r="B21" s="65"/>
      <c r="F21" s="230" t="s">
        <v>73</v>
      </c>
      <c r="G21" s="230" t="s">
        <v>66</v>
      </c>
      <c r="I21" s="230" t="s">
        <v>153</v>
      </c>
      <c r="N21" s="220">
        <f t="shared" si="0"/>
        <v>0.14000000000000001</v>
      </c>
      <c r="O21" s="63">
        <v>0.94</v>
      </c>
      <c r="P21" s="59" t="s">
        <v>67</v>
      </c>
      <c r="Q21" s="60">
        <v>9</v>
      </c>
    </row>
    <row r="22" spans="1:17" ht="22.15" customHeight="1" x14ac:dyDescent="0.25">
      <c r="F22" s="231"/>
      <c r="G22" s="231"/>
      <c r="I22" s="231"/>
      <c r="N22" s="220">
        <f t="shared" si="0"/>
        <v>0.06</v>
      </c>
      <c r="O22" s="63">
        <v>1</v>
      </c>
      <c r="P22" s="61" t="s">
        <v>68</v>
      </c>
      <c r="Q22" s="60">
        <v>10</v>
      </c>
    </row>
    <row r="23" spans="1:17" ht="20.45" customHeight="1" x14ac:dyDescent="0.25">
      <c r="B23" s="66"/>
      <c r="F23" s="231"/>
      <c r="G23" s="231"/>
      <c r="I23" s="231"/>
      <c r="N23" s="219">
        <f t="shared" si="0"/>
        <v>1</v>
      </c>
    </row>
    <row r="24" spans="1:17" ht="26.25" customHeight="1" x14ac:dyDescent="0.25">
      <c r="B24" s="67"/>
      <c r="C24" s="68"/>
      <c r="F24" s="231"/>
      <c r="G24" s="231"/>
      <c r="I24" s="231"/>
    </row>
    <row r="25" spans="1:17" ht="26.25" customHeight="1" x14ac:dyDescent="0.4">
      <c r="B25" s="67"/>
      <c r="C25" s="68"/>
      <c r="D25" s="66"/>
      <c r="F25" s="232"/>
      <c r="G25" s="232"/>
      <c r="I25" s="232"/>
      <c r="J25" s="70"/>
    </row>
    <row r="26" spans="1:17" ht="45" customHeight="1" x14ac:dyDescent="0.25">
      <c r="B26" s="67"/>
      <c r="C26" s="68"/>
      <c r="D26" s="66"/>
      <c r="F26" s="60">
        <v>4</v>
      </c>
      <c r="G26" s="59">
        <v>6</v>
      </c>
      <c r="I26" s="220">
        <f>G26/$G$33</f>
        <v>0.12</v>
      </c>
      <c r="M26" s="72" t="s">
        <v>69</v>
      </c>
      <c r="N26" s="73" t="s">
        <v>70</v>
      </c>
      <c r="O26" s="73" t="s">
        <v>71</v>
      </c>
    </row>
    <row r="27" spans="1:17" ht="26.25" customHeight="1" x14ac:dyDescent="0.25">
      <c r="B27" s="67"/>
      <c r="C27" s="68"/>
      <c r="D27" s="66"/>
      <c r="F27" s="60">
        <v>5</v>
      </c>
      <c r="G27" s="59">
        <v>5</v>
      </c>
      <c r="I27" s="220">
        <f t="shared" ref="I27:I32" si="1">G27/$G$33</f>
        <v>0.1</v>
      </c>
      <c r="M27" s="59">
        <v>1</v>
      </c>
      <c r="N27" s="74">
        <v>11</v>
      </c>
      <c r="O27" s="59">
        <v>4</v>
      </c>
    </row>
    <row r="28" spans="1:17" ht="28.5" customHeight="1" x14ac:dyDescent="0.25">
      <c r="B28" s="67"/>
      <c r="C28" s="68"/>
      <c r="D28" s="66"/>
      <c r="F28" s="60">
        <v>6</v>
      </c>
      <c r="G28" s="59">
        <v>9</v>
      </c>
      <c r="I28" s="220">
        <f t="shared" si="1"/>
        <v>0.18</v>
      </c>
      <c r="M28" s="63">
        <v>2</v>
      </c>
      <c r="N28" s="75">
        <v>25</v>
      </c>
      <c r="O28" s="59">
        <v>6</v>
      </c>
    </row>
    <row r="29" spans="1:17" ht="26.25" customHeight="1" x14ac:dyDescent="0.25">
      <c r="B29" s="67"/>
      <c r="C29" s="68"/>
      <c r="D29" s="66"/>
      <c r="F29" s="60">
        <v>7</v>
      </c>
      <c r="G29" s="63">
        <v>12</v>
      </c>
      <c r="I29" s="220">
        <f t="shared" si="1"/>
        <v>0.24</v>
      </c>
      <c r="M29" s="59">
        <v>3</v>
      </c>
      <c r="N29" s="74">
        <v>4</v>
      </c>
      <c r="O29" s="59">
        <v>4</v>
      </c>
    </row>
    <row r="30" spans="1:17" ht="26.25" customHeight="1" x14ac:dyDescent="0.25">
      <c r="B30" s="67"/>
      <c r="C30" s="68"/>
      <c r="D30" s="66"/>
      <c r="F30" s="60">
        <v>8</v>
      </c>
      <c r="G30" s="63">
        <v>8</v>
      </c>
      <c r="I30" s="220">
        <f t="shared" si="1"/>
        <v>0.16</v>
      </c>
      <c r="M30" s="59">
        <v>4</v>
      </c>
      <c r="N30" s="74">
        <v>33</v>
      </c>
      <c r="O30" s="59">
        <v>6</v>
      </c>
    </row>
    <row r="31" spans="1:17" ht="26.25" customHeight="1" x14ac:dyDescent="0.25">
      <c r="F31" s="60">
        <v>9</v>
      </c>
      <c r="G31" s="63">
        <v>7</v>
      </c>
      <c r="I31" s="220">
        <f t="shared" si="1"/>
        <v>0.14000000000000001</v>
      </c>
      <c r="M31" s="59">
        <v>5</v>
      </c>
      <c r="N31" s="74">
        <v>24</v>
      </c>
      <c r="O31" s="59">
        <v>6</v>
      </c>
    </row>
    <row r="32" spans="1:17" ht="26.25" customHeight="1" x14ac:dyDescent="0.25">
      <c r="F32" s="60">
        <v>10</v>
      </c>
      <c r="G32" s="63">
        <v>3</v>
      </c>
      <c r="I32" s="220">
        <f t="shared" si="1"/>
        <v>0.06</v>
      </c>
      <c r="M32" s="59">
        <v>6</v>
      </c>
      <c r="N32" s="74">
        <v>60</v>
      </c>
      <c r="O32" s="59">
        <v>7</v>
      </c>
    </row>
    <row r="33" spans="7:15" ht="26.25" customHeight="1" x14ac:dyDescent="0.25">
      <c r="G33" s="218">
        <f>SUM(G26:G32)</f>
        <v>50</v>
      </c>
      <c r="I33" s="218">
        <f>SUM(I26:I32)</f>
        <v>1</v>
      </c>
      <c r="M33" s="63">
        <v>7</v>
      </c>
      <c r="N33" s="75">
        <v>20</v>
      </c>
      <c r="O33" s="59">
        <v>5</v>
      </c>
    </row>
    <row r="34" spans="7:15" ht="26.25" customHeight="1" x14ac:dyDescent="0.25">
      <c r="M34" s="59">
        <v>8</v>
      </c>
      <c r="N34" s="74">
        <v>35</v>
      </c>
      <c r="O34" s="59">
        <v>6</v>
      </c>
    </row>
    <row r="35" spans="7:15" ht="23.25" x14ac:dyDescent="0.25">
      <c r="M35" s="63">
        <v>9</v>
      </c>
      <c r="N35" s="75">
        <v>35</v>
      </c>
      <c r="O35" s="59">
        <v>6</v>
      </c>
    </row>
    <row r="36" spans="7:15" ht="23.25" x14ac:dyDescent="0.25">
      <c r="M36" s="211">
        <v>10</v>
      </c>
      <c r="N36" s="74">
        <v>52</v>
      </c>
      <c r="O36" s="59">
        <v>7</v>
      </c>
    </row>
    <row r="37" spans="7:15" ht="23.25" x14ac:dyDescent="0.25">
      <c r="M37" s="59">
        <v>11</v>
      </c>
      <c r="N37" s="74">
        <v>9</v>
      </c>
      <c r="O37" s="59">
        <v>4</v>
      </c>
    </row>
    <row r="38" spans="7:15" ht="23.25" x14ac:dyDescent="0.25">
      <c r="M38" s="211">
        <v>12</v>
      </c>
      <c r="N38" s="74">
        <v>49</v>
      </c>
      <c r="O38" s="59">
        <v>7</v>
      </c>
    </row>
    <row r="39" spans="7:15" ht="23.25" x14ac:dyDescent="0.25">
      <c r="M39" s="59">
        <v>13</v>
      </c>
      <c r="N39" s="74">
        <v>67</v>
      </c>
      <c r="O39" s="59">
        <v>8</v>
      </c>
    </row>
    <row r="40" spans="7:15" ht="23.25" x14ac:dyDescent="0.25">
      <c r="M40" s="63">
        <v>14</v>
      </c>
      <c r="N40" s="75">
        <v>98</v>
      </c>
      <c r="O40" s="76">
        <v>10</v>
      </c>
    </row>
    <row r="41" spans="7:15" ht="23.25" x14ac:dyDescent="0.25">
      <c r="M41" s="59">
        <v>15</v>
      </c>
      <c r="N41" s="74">
        <v>4</v>
      </c>
      <c r="O41" s="59">
        <v>4</v>
      </c>
    </row>
    <row r="42" spans="7:15" ht="23.25" x14ac:dyDescent="0.25">
      <c r="M42" s="63">
        <v>16</v>
      </c>
      <c r="N42" s="75">
        <v>97</v>
      </c>
      <c r="O42" s="76">
        <v>10</v>
      </c>
    </row>
    <row r="43" spans="7:15" ht="23.25" x14ac:dyDescent="0.25">
      <c r="M43" s="59">
        <v>17</v>
      </c>
      <c r="N43" s="74">
        <v>47</v>
      </c>
      <c r="O43" s="59">
        <v>7</v>
      </c>
    </row>
    <row r="44" spans="7:15" ht="23.25" x14ac:dyDescent="0.25">
      <c r="M44" s="59">
        <v>18</v>
      </c>
      <c r="N44" s="74">
        <v>75</v>
      </c>
      <c r="O44" s="59">
        <v>8</v>
      </c>
    </row>
    <row r="45" spans="7:15" ht="23.25" x14ac:dyDescent="0.25">
      <c r="M45" s="59">
        <v>19</v>
      </c>
      <c r="N45" s="74">
        <v>78</v>
      </c>
      <c r="O45" s="59">
        <v>8</v>
      </c>
    </row>
    <row r="46" spans="7:15" ht="23.25" x14ac:dyDescent="0.25">
      <c r="M46" s="59">
        <v>20</v>
      </c>
      <c r="N46" s="74">
        <v>45</v>
      </c>
      <c r="O46" s="59">
        <v>7</v>
      </c>
    </row>
    <row r="47" spans="7:15" x14ac:dyDescent="0.25">
      <c r="O47" s="233">
        <f>SUM(O27:O46)</f>
        <v>130</v>
      </c>
    </row>
    <row r="48" spans="7:15" x14ac:dyDescent="0.25">
      <c r="O48" s="234"/>
    </row>
    <row r="50" spans="20:21" x14ac:dyDescent="0.25">
      <c r="T50" s="223"/>
      <c r="U50" s="223"/>
    </row>
    <row r="51" spans="20:21" x14ac:dyDescent="0.25">
      <c r="T51" s="223"/>
      <c r="U51" s="223"/>
    </row>
    <row r="56" spans="20:21" ht="14.45" customHeight="1" x14ac:dyDescent="0.25"/>
    <row r="57" spans="20:21" ht="14.45" customHeight="1" x14ac:dyDescent="0.25"/>
    <row r="58" spans="20:21" ht="15" customHeight="1" x14ac:dyDescent="0.25"/>
    <row r="61" spans="20:21" ht="14.45" customHeight="1" x14ac:dyDescent="0.25"/>
    <row r="62" spans="20:21" ht="14.45" customHeight="1" x14ac:dyDescent="0.25"/>
    <row r="63" spans="20:21" ht="15" customHeight="1" x14ac:dyDescent="0.25"/>
  </sheetData>
  <mergeCells count="9">
    <mergeCell ref="T50:U51"/>
    <mergeCell ref="O14:O15"/>
    <mergeCell ref="P14:P15"/>
    <mergeCell ref="Q14:Q15"/>
    <mergeCell ref="F21:F25"/>
    <mergeCell ref="G21:G25"/>
    <mergeCell ref="O47:O48"/>
    <mergeCell ref="I21:I25"/>
    <mergeCell ref="N14:N15"/>
  </mergeCells>
  <pageMargins left="0.7" right="0.7" top="0.75" bottom="0.75" header="0.3" footer="0.3"/>
  <pageSetup scale="36"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N14:AA58"/>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2" width="16.7109375" style="3" customWidth="1"/>
    <col min="13" max="13" width="4.5703125" style="3" customWidth="1"/>
    <col min="14" max="14" width="13.140625" style="3" customWidth="1"/>
    <col min="15" max="15" width="9.28515625" style="3" customWidth="1"/>
    <col min="16" max="16" width="9" style="3" customWidth="1"/>
    <col min="17" max="17" width="11.42578125" style="3" customWidth="1"/>
    <col min="18" max="18" width="12.85546875" style="3" customWidth="1"/>
    <col min="19" max="20" width="10.28515625" style="3" customWidth="1"/>
    <col min="21" max="22" width="9.28515625" style="3" customWidth="1"/>
    <col min="23" max="16384" width="9.140625" style="3"/>
  </cols>
  <sheetData>
    <row r="14" spans="14:27" x14ac:dyDescent="0.25">
      <c r="N14" s="90"/>
      <c r="O14" s="90"/>
      <c r="P14" s="90"/>
      <c r="Q14" s="90"/>
      <c r="R14" s="90"/>
      <c r="S14" s="90"/>
      <c r="T14" s="90"/>
      <c r="U14" s="90"/>
      <c r="V14" s="90"/>
      <c r="W14" s="90"/>
      <c r="X14" s="90"/>
      <c r="Y14" s="90"/>
      <c r="Z14" s="90"/>
      <c r="AA14" s="90"/>
    </row>
    <row r="15" spans="14:27" x14ac:dyDescent="0.25">
      <c r="N15" s="90"/>
      <c r="O15" s="90"/>
      <c r="P15" s="90"/>
      <c r="Q15" s="90"/>
      <c r="R15" s="90"/>
      <c r="S15" s="90"/>
      <c r="T15" s="90"/>
      <c r="U15" s="90"/>
      <c r="V15" s="90"/>
      <c r="W15" s="90"/>
      <c r="X15" s="90"/>
      <c r="Y15" s="90"/>
      <c r="Z15" s="90"/>
      <c r="AA15" s="90"/>
    </row>
    <row r="16" spans="14:27" x14ac:dyDescent="0.25">
      <c r="N16" s="90"/>
      <c r="O16" s="90"/>
      <c r="P16" s="90"/>
      <c r="Q16" s="90"/>
      <c r="R16" s="90"/>
      <c r="S16" s="90"/>
      <c r="T16" s="90"/>
      <c r="U16" s="90"/>
      <c r="V16" s="90"/>
      <c r="W16" s="90"/>
      <c r="X16" s="90"/>
      <c r="Y16" s="90"/>
      <c r="Z16" s="90"/>
      <c r="AA16" s="90"/>
    </row>
    <row r="17" spans="14:27" x14ac:dyDescent="0.25">
      <c r="N17" s="90"/>
      <c r="O17" s="90"/>
      <c r="P17" s="90"/>
      <c r="Q17" s="90"/>
      <c r="R17" s="90"/>
      <c r="S17" s="90"/>
      <c r="T17" s="90"/>
      <c r="U17" s="90"/>
      <c r="V17" s="90"/>
      <c r="W17" s="90"/>
      <c r="X17" s="90"/>
      <c r="Y17" s="90"/>
      <c r="Z17" s="90"/>
      <c r="AA17" s="90"/>
    </row>
    <row r="18" spans="14:27" x14ac:dyDescent="0.25">
      <c r="N18" s="90"/>
      <c r="O18" s="90"/>
      <c r="P18" s="90"/>
      <c r="Q18" s="90"/>
      <c r="R18" s="90"/>
      <c r="S18" s="90"/>
      <c r="T18" s="90"/>
      <c r="U18" s="90"/>
      <c r="V18" s="90"/>
      <c r="W18" s="90"/>
      <c r="X18" s="90"/>
      <c r="Y18" s="90"/>
      <c r="Z18" s="90"/>
      <c r="AA18" s="90"/>
    </row>
    <row r="19" spans="14:27" x14ac:dyDescent="0.25">
      <c r="N19" s="90"/>
      <c r="O19" s="90"/>
      <c r="P19" s="90"/>
      <c r="Q19" s="90"/>
      <c r="R19" s="90"/>
      <c r="S19" s="90"/>
      <c r="T19" s="90"/>
      <c r="U19" s="90"/>
      <c r="V19" s="90"/>
      <c r="W19" s="90"/>
      <c r="X19" s="90"/>
      <c r="Y19" s="90"/>
      <c r="Z19" s="90"/>
      <c r="AA19" s="90"/>
    </row>
    <row r="20" spans="14:27" x14ac:dyDescent="0.25">
      <c r="N20" s="90"/>
      <c r="O20" s="90"/>
      <c r="P20" s="90"/>
      <c r="Q20" s="90"/>
      <c r="R20" s="90"/>
      <c r="S20" s="90"/>
      <c r="T20" s="90"/>
      <c r="U20" s="90"/>
      <c r="V20" s="90"/>
      <c r="W20" s="90"/>
      <c r="X20" s="90"/>
      <c r="Y20" s="90"/>
      <c r="Z20" s="90"/>
      <c r="AA20" s="90"/>
    </row>
    <row r="21" spans="14:27" x14ac:dyDescent="0.25">
      <c r="N21" s="90"/>
      <c r="O21" s="90"/>
      <c r="P21" s="90"/>
      <c r="Q21" s="90"/>
      <c r="R21" s="90"/>
      <c r="S21" s="90"/>
      <c r="T21" s="90"/>
      <c r="U21" s="90"/>
      <c r="V21" s="90"/>
      <c r="W21" s="90"/>
      <c r="X21" s="90"/>
      <c r="Y21" s="90"/>
      <c r="Z21" s="90"/>
      <c r="AA21" s="90"/>
    </row>
    <row r="22" spans="14:27" x14ac:dyDescent="0.25">
      <c r="N22" s="90"/>
      <c r="O22" s="90"/>
      <c r="P22" s="90"/>
      <c r="Q22" s="90"/>
      <c r="R22" s="90"/>
      <c r="S22" s="90"/>
      <c r="T22" s="90"/>
      <c r="U22" s="90"/>
      <c r="V22" s="90"/>
      <c r="W22" s="90"/>
      <c r="X22" s="90"/>
      <c r="Y22" s="90"/>
      <c r="Z22" s="90"/>
      <c r="AA22" s="90"/>
    </row>
    <row r="23" spans="14:27" x14ac:dyDescent="0.25">
      <c r="N23" s="90"/>
      <c r="O23" s="90"/>
      <c r="P23" s="90"/>
      <c r="Q23" s="90"/>
      <c r="R23" s="90"/>
      <c r="S23" s="90"/>
      <c r="T23" s="90"/>
      <c r="U23" s="90"/>
      <c r="V23" s="90"/>
      <c r="W23" s="90"/>
      <c r="X23" s="90"/>
      <c r="Y23" s="90"/>
      <c r="Z23" s="90"/>
      <c r="AA23" s="90"/>
    </row>
    <row r="24" spans="14:27" x14ac:dyDescent="0.25">
      <c r="N24" s="90"/>
      <c r="O24" s="90"/>
      <c r="P24" s="90"/>
      <c r="Q24" s="90"/>
      <c r="R24" s="90"/>
      <c r="S24" s="90"/>
      <c r="T24" s="90"/>
      <c r="U24" s="90"/>
      <c r="V24" s="90"/>
      <c r="W24" s="90"/>
      <c r="X24" s="90"/>
      <c r="Y24" s="90"/>
      <c r="Z24" s="90"/>
      <c r="AA24" s="90"/>
    </row>
    <row r="25" spans="14:27" ht="21" customHeight="1" x14ac:dyDescent="0.25">
      <c r="N25" s="90"/>
      <c r="O25" s="90"/>
      <c r="P25" s="90"/>
      <c r="Q25" s="90"/>
      <c r="R25" s="90"/>
      <c r="S25" s="90"/>
      <c r="T25" s="90"/>
      <c r="U25" s="90"/>
      <c r="V25" s="90"/>
      <c r="W25" s="90"/>
      <c r="X25" s="90"/>
      <c r="Y25" s="90"/>
      <c r="Z25" s="90"/>
      <c r="AA25" s="90"/>
    </row>
    <row r="26" spans="14:27" ht="21" customHeight="1" x14ac:dyDescent="0.25">
      <c r="N26" s="90"/>
      <c r="O26" s="90"/>
      <c r="P26" s="90"/>
      <c r="Q26" s="90"/>
      <c r="R26" s="90"/>
      <c r="S26" s="90"/>
      <c r="T26" s="90"/>
      <c r="U26" s="90"/>
      <c r="V26" s="90"/>
      <c r="W26" s="90"/>
      <c r="X26" s="90"/>
      <c r="Y26" s="90"/>
      <c r="Z26" s="90"/>
      <c r="AA26" s="90"/>
    </row>
    <row r="27" spans="14:27" ht="21" customHeight="1" x14ac:dyDescent="0.25">
      <c r="N27" s="90"/>
      <c r="O27" s="90"/>
      <c r="P27" s="90"/>
      <c r="Q27" s="90"/>
      <c r="R27" s="90"/>
      <c r="S27" s="90"/>
      <c r="T27" s="90"/>
      <c r="U27" s="90"/>
      <c r="V27" s="90"/>
      <c r="W27" s="90"/>
      <c r="X27" s="90"/>
      <c r="Y27" s="90"/>
      <c r="Z27" s="90"/>
      <c r="AA27" s="90"/>
    </row>
    <row r="28" spans="14:27" ht="21" customHeight="1" x14ac:dyDescent="0.25">
      <c r="N28" s="90"/>
      <c r="O28" s="90"/>
      <c r="P28" s="90"/>
      <c r="Q28" s="90"/>
      <c r="R28" s="90"/>
      <c r="S28" s="90"/>
      <c r="T28" s="90"/>
      <c r="U28" s="90"/>
      <c r="V28" s="90"/>
      <c r="W28" s="90"/>
      <c r="X28" s="90"/>
      <c r="Y28" s="90"/>
      <c r="Z28" s="90"/>
      <c r="AA28" s="90"/>
    </row>
    <row r="29" spans="14:27" ht="21" customHeight="1" x14ac:dyDescent="0.25">
      <c r="N29" s="90"/>
      <c r="O29" s="90"/>
      <c r="P29" s="90"/>
      <c r="Q29" s="90"/>
      <c r="R29" s="90"/>
      <c r="S29" s="90"/>
      <c r="T29" s="90"/>
      <c r="U29" s="90"/>
      <c r="V29" s="90"/>
      <c r="W29" s="90"/>
      <c r="X29" s="90"/>
      <c r="Y29" s="90"/>
      <c r="Z29" s="90"/>
      <c r="AA29" s="90"/>
    </row>
    <row r="30" spans="14:27" ht="21" customHeight="1" x14ac:dyDescent="0.25">
      <c r="N30" s="90"/>
      <c r="O30" s="90"/>
      <c r="P30" s="90"/>
      <c r="Q30" s="90"/>
      <c r="R30" s="90"/>
      <c r="S30" s="90"/>
      <c r="T30" s="90"/>
      <c r="U30" s="90"/>
      <c r="V30" s="90"/>
      <c r="W30" s="90"/>
      <c r="X30" s="90"/>
      <c r="Y30" s="90"/>
      <c r="Z30" s="90"/>
      <c r="AA30" s="90"/>
    </row>
    <row r="31" spans="14:27" ht="21" customHeight="1" x14ac:dyDescent="0.25">
      <c r="N31" s="90"/>
      <c r="O31" s="90"/>
      <c r="P31" s="90"/>
      <c r="Q31" s="90"/>
      <c r="R31" s="90"/>
      <c r="S31" s="90"/>
      <c r="T31" s="90"/>
      <c r="U31" s="90"/>
      <c r="V31" s="90"/>
      <c r="W31" s="90"/>
      <c r="X31" s="90"/>
      <c r="Y31" s="90"/>
      <c r="Z31" s="90"/>
      <c r="AA31" s="90"/>
    </row>
    <row r="32" spans="14:27" ht="21" customHeight="1" x14ac:dyDescent="0.25">
      <c r="N32" s="90"/>
      <c r="O32" s="90"/>
      <c r="P32" s="90"/>
      <c r="Q32" s="90"/>
      <c r="R32" s="90"/>
      <c r="S32" s="90"/>
      <c r="T32" s="90"/>
      <c r="U32" s="90"/>
      <c r="V32" s="90"/>
      <c r="W32" s="90"/>
      <c r="X32" s="90"/>
      <c r="Y32" s="90"/>
      <c r="Z32" s="90"/>
      <c r="AA32" s="90"/>
    </row>
    <row r="33" spans="14:27" ht="24.6" customHeight="1" x14ac:dyDescent="0.25">
      <c r="N33" s="90"/>
      <c r="O33" s="90"/>
      <c r="P33" s="90"/>
      <c r="Q33" s="90"/>
      <c r="R33" s="90"/>
      <c r="S33" s="90"/>
      <c r="T33" s="90"/>
      <c r="U33" s="90"/>
      <c r="V33" s="90"/>
      <c r="W33" s="90"/>
      <c r="X33" s="90"/>
      <c r="Y33" s="90"/>
      <c r="Z33" s="90"/>
      <c r="AA33" s="90"/>
    </row>
    <row r="34" spans="14:27" ht="23.45" customHeight="1" x14ac:dyDescent="0.25">
      <c r="N34" s="90"/>
      <c r="O34" s="90"/>
      <c r="P34" s="90"/>
      <c r="Q34" s="90"/>
      <c r="R34" s="90"/>
      <c r="S34" s="90"/>
      <c r="T34" s="90"/>
      <c r="U34" s="90"/>
      <c r="V34" s="90"/>
      <c r="W34" s="90"/>
      <c r="X34" s="90"/>
      <c r="Y34" s="90"/>
      <c r="Z34" s="90"/>
      <c r="AA34" s="90"/>
    </row>
    <row r="35" spans="14:27" ht="21" customHeight="1" x14ac:dyDescent="0.25">
      <c r="N35" s="90"/>
      <c r="O35" s="90"/>
      <c r="P35" s="90"/>
      <c r="Q35" s="90"/>
      <c r="R35" s="90"/>
      <c r="S35" s="90"/>
      <c r="T35" s="90"/>
      <c r="U35" s="90"/>
      <c r="V35" s="90"/>
      <c r="W35" s="90"/>
      <c r="X35" s="90"/>
      <c r="Y35" s="90"/>
      <c r="Z35" s="90"/>
      <c r="AA35" s="90"/>
    </row>
    <row r="36" spans="14:27" ht="25.15" customHeight="1" x14ac:dyDescent="0.25">
      <c r="N36" s="90"/>
      <c r="O36" s="90"/>
      <c r="P36" s="90"/>
      <c r="Q36" s="90"/>
      <c r="R36" s="90"/>
      <c r="S36" s="90"/>
      <c r="T36" s="90"/>
      <c r="U36" s="90"/>
      <c r="V36" s="90"/>
      <c r="W36" s="90"/>
      <c r="X36" s="90"/>
      <c r="Y36" s="90"/>
      <c r="Z36" s="90"/>
      <c r="AA36" s="90"/>
    </row>
    <row r="37" spans="14:27" ht="22.9" customHeight="1" x14ac:dyDescent="0.25">
      <c r="N37" s="90"/>
      <c r="O37" s="90"/>
      <c r="P37" s="90"/>
      <c r="Q37" s="90"/>
      <c r="R37" s="90"/>
      <c r="S37" s="90"/>
      <c r="T37" s="90"/>
      <c r="U37" s="90"/>
      <c r="V37" s="90"/>
      <c r="W37" s="90"/>
      <c r="X37" s="90"/>
      <c r="Y37" s="90"/>
      <c r="Z37" s="90"/>
      <c r="AA37" s="90"/>
    </row>
    <row r="38" spans="14:27" ht="21.6" customHeight="1" x14ac:dyDescent="0.25">
      <c r="N38" s="90"/>
      <c r="O38" s="90"/>
      <c r="P38" s="90"/>
      <c r="Q38" s="90"/>
      <c r="R38" s="90"/>
      <c r="S38" s="90"/>
      <c r="T38" s="90"/>
      <c r="U38" s="90"/>
      <c r="V38" s="90"/>
      <c r="W38" s="90"/>
      <c r="X38" s="90"/>
      <c r="Y38" s="90"/>
      <c r="Z38" s="90"/>
      <c r="AA38" s="90"/>
    </row>
    <row r="39" spans="14:27" x14ac:dyDescent="0.25">
      <c r="N39" s="90"/>
      <c r="O39" s="90"/>
      <c r="P39" s="90"/>
      <c r="Q39" s="90"/>
      <c r="R39" s="90"/>
      <c r="S39" s="90"/>
      <c r="T39" s="90"/>
      <c r="U39" s="90"/>
      <c r="V39" s="90"/>
      <c r="W39" s="90"/>
      <c r="X39" s="90"/>
      <c r="Y39" s="90"/>
      <c r="Z39" s="90"/>
      <c r="AA39" s="90"/>
    </row>
    <row r="40" spans="14:27" ht="22.9" customHeight="1" x14ac:dyDescent="0.25"/>
    <row r="41" spans="14:27" ht="18.600000000000001" customHeight="1" x14ac:dyDescent="0.25"/>
    <row r="42" spans="14:27" ht="18.600000000000001" customHeight="1" x14ac:dyDescent="0.25"/>
    <row r="43" spans="14:27" ht="19.149999999999999" customHeight="1" x14ac:dyDescent="0.25"/>
    <row r="44" spans="14:27" ht="16.899999999999999" customHeight="1" x14ac:dyDescent="0.25"/>
    <row r="45" spans="14:27" ht="15" customHeight="1" x14ac:dyDescent="0.25"/>
    <row r="56" ht="14.45" customHeight="1" x14ac:dyDescent="0.25"/>
    <row r="57" ht="14.45" customHeight="1" x14ac:dyDescent="0.25"/>
    <row r="58" ht="14.45" customHeight="1" x14ac:dyDescent="0.25"/>
  </sheetData>
  <pageMargins left="0.7" right="0.7" top="0.75" bottom="0.75" header="0.3" footer="0.3"/>
  <pageSetup scale="50"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G18:M44"/>
  <sheetViews>
    <sheetView zoomScale="60" zoomScaleNormal="60" workbookViewId="0">
      <selection activeCell="Y37" sqref="A1:Y37"/>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7.28515625" style="3" customWidth="1"/>
    <col min="10" max="10" width="23.5703125"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18" spans="7:10" ht="49.5" x14ac:dyDescent="0.25">
      <c r="G18" s="18" t="s">
        <v>1</v>
      </c>
      <c r="H18" s="18" t="s">
        <v>2</v>
      </c>
      <c r="J18" s="77" t="s">
        <v>72</v>
      </c>
    </row>
    <row r="19" spans="7:10" ht="25.5" x14ac:dyDescent="0.25">
      <c r="G19" s="189">
        <v>1</v>
      </c>
      <c r="H19" s="34">
        <v>10</v>
      </c>
      <c r="J19" s="206"/>
    </row>
    <row r="20" spans="7:10" ht="25.5" x14ac:dyDescent="0.25">
      <c r="G20" s="189">
        <v>2</v>
      </c>
      <c r="H20" s="34">
        <v>12</v>
      </c>
      <c r="J20" s="206"/>
    </row>
    <row r="21" spans="7:10" ht="21" customHeight="1" x14ac:dyDescent="0.25">
      <c r="G21" s="189">
        <v>3</v>
      </c>
      <c r="H21" s="34">
        <v>13</v>
      </c>
      <c r="J21" s="206"/>
    </row>
    <row r="22" spans="7:10" ht="24.6" customHeight="1" x14ac:dyDescent="0.25">
      <c r="G22" s="189">
        <v>4</v>
      </c>
      <c r="H22" s="34">
        <v>16</v>
      </c>
      <c r="J22" s="210">
        <f>(10+12+13+16)/4</f>
        <v>12.75</v>
      </c>
    </row>
    <row r="23" spans="7:10" ht="27" customHeight="1" x14ac:dyDescent="0.25">
      <c r="G23" s="19">
        <v>5</v>
      </c>
      <c r="H23" s="19">
        <v>19</v>
      </c>
    </row>
    <row r="24" spans="7:10" ht="21" customHeight="1" x14ac:dyDescent="0.25"/>
    <row r="25" spans="7:10" ht="21" customHeight="1" x14ac:dyDescent="0.25"/>
    <row r="26" spans="7:10" ht="21" customHeight="1" x14ac:dyDescent="0.25"/>
    <row r="27" spans="7:10" ht="21" customHeight="1" x14ac:dyDescent="0.25"/>
    <row r="28" spans="7:10" ht="53.25" customHeight="1" x14ac:dyDescent="0.25">
      <c r="G28" s="18" t="s">
        <v>1</v>
      </c>
      <c r="H28" s="18" t="s">
        <v>2</v>
      </c>
      <c r="J28" s="77" t="s">
        <v>72</v>
      </c>
    </row>
    <row r="29" spans="7:10" ht="21" customHeight="1" x14ac:dyDescent="0.25">
      <c r="G29" s="189">
        <v>1</v>
      </c>
      <c r="H29" s="19">
        <v>10</v>
      </c>
      <c r="J29" s="208"/>
    </row>
    <row r="30" spans="7:10" ht="25.15" customHeight="1" x14ac:dyDescent="0.25">
      <c r="G30" s="189">
        <v>2</v>
      </c>
      <c r="H30" s="34">
        <v>12</v>
      </c>
      <c r="J30" s="206"/>
    </row>
    <row r="31" spans="7:10" ht="22.9" customHeight="1" x14ac:dyDescent="0.25">
      <c r="G31" s="189">
        <v>3</v>
      </c>
      <c r="H31" s="34">
        <v>13</v>
      </c>
      <c r="J31" s="206"/>
    </row>
    <row r="32" spans="7:10" ht="21.6" customHeight="1" x14ac:dyDescent="0.25">
      <c r="G32" s="189">
        <v>4</v>
      </c>
      <c r="H32" s="34">
        <v>16</v>
      </c>
      <c r="J32" s="209"/>
    </row>
    <row r="33" spans="7:13" ht="25.5" x14ac:dyDescent="0.25">
      <c r="G33" s="19">
        <v>5</v>
      </c>
      <c r="H33" s="34">
        <v>19</v>
      </c>
      <c r="J33" s="207">
        <f>(12+13+16+19)/4</f>
        <v>15</v>
      </c>
    </row>
    <row r="35" spans="7:13" ht="22.9" customHeight="1" x14ac:dyDescent="0.25"/>
    <row r="36" spans="7:13" ht="19.149999999999999" customHeight="1" x14ac:dyDescent="0.25"/>
    <row r="37" spans="7:13" ht="36" customHeight="1" x14ac:dyDescent="0.25">
      <c r="M37" s="2"/>
    </row>
    <row r="38" spans="7:13" ht="33" customHeight="1" x14ac:dyDescent="0.25">
      <c r="M38" s="4"/>
    </row>
    <row r="39" spans="7:13" x14ac:dyDescent="0.25">
      <c r="M39" s="4"/>
    </row>
    <row r="40" spans="7:13" x14ac:dyDescent="0.25">
      <c r="M40" s="4"/>
    </row>
    <row r="41" spans="7:13" x14ac:dyDescent="0.25">
      <c r="M41" s="4"/>
    </row>
    <row r="42" spans="7:13" x14ac:dyDescent="0.25">
      <c r="M42" s="4"/>
    </row>
    <row r="43" spans="7:13" ht="31.5" customHeight="1" x14ac:dyDescent="0.25">
      <c r="M43" s="4"/>
    </row>
    <row r="44" spans="7:13" x14ac:dyDescent="0.25">
      <c r="M44" s="4"/>
    </row>
  </sheetData>
  <pageMargins left="0.7" right="0.7" top="0.75" bottom="0.75" header="0.3" footer="0.3"/>
  <pageSetup scale="40"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D18:V42"/>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9" style="3" customWidth="1"/>
    <col min="5" max="5" width="16.7109375" style="3" customWidth="1"/>
    <col min="6" max="6" width="10.5703125" style="3" customWidth="1"/>
    <col min="7" max="7" width="18.28515625" style="3" customWidth="1"/>
    <col min="8" max="8" width="18.7109375" style="3" customWidth="1"/>
    <col min="9" max="9" width="24" style="3" customWidth="1"/>
    <col min="10" max="10" width="23.5703125" style="3" customWidth="1"/>
    <col min="11" max="11" width="7" style="3" customWidth="1"/>
    <col min="12" max="12" width="10.28515625" style="3" customWidth="1"/>
    <col min="13" max="13" width="9" style="3" customWidth="1"/>
    <col min="14" max="14" width="7.7109375" style="3" customWidth="1"/>
    <col min="15" max="15" width="9" style="3" customWidth="1"/>
    <col min="16" max="16" width="10" style="3" customWidth="1"/>
    <col min="17" max="17" width="10.85546875" style="3" customWidth="1"/>
    <col min="18" max="18" width="11.42578125" style="3" customWidth="1"/>
    <col min="19" max="19" width="9.7109375" style="3" customWidth="1"/>
    <col min="20" max="20" width="11.7109375" style="3" customWidth="1"/>
    <col min="21" max="21" width="9.85546875" style="3" customWidth="1"/>
    <col min="22" max="22" width="10" style="3" customWidth="1"/>
    <col min="23" max="16384" width="9.140625" style="3"/>
  </cols>
  <sheetData>
    <row r="18" spans="4:22" ht="18.75" customHeight="1" x14ac:dyDescent="0.25">
      <c r="K18" s="90"/>
      <c r="L18" s="90"/>
      <c r="M18" s="90"/>
      <c r="N18" s="90"/>
      <c r="O18" s="90"/>
      <c r="P18" s="90"/>
      <c r="Q18" s="90"/>
      <c r="R18" s="90"/>
      <c r="S18" s="90"/>
      <c r="T18" s="90"/>
      <c r="U18" s="90"/>
      <c r="V18" s="90"/>
    </row>
    <row r="19" spans="4:22" ht="18.75" customHeight="1" x14ac:dyDescent="0.25">
      <c r="K19" s="90"/>
      <c r="L19" s="90"/>
      <c r="M19" s="90"/>
      <c r="N19" s="90"/>
      <c r="O19" s="90"/>
      <c r="P19" s="90"/>
      <c r="Q19" s="90"/>
      <c r="R19" s="90"/>
      <c r="S19" s="90"/>
      <c r="T19" s="90"/>
      <c r="U19" s="90"/>
      <c r="V19" s="90"/>
    </row>
    <row r="20" spans="4:22" ht="18.75" customHeight="1" x14ac:dyDescent="0.25">
      <c r="K20" s="90"/>
      <c r="L20" s="90"/>
      <c r="M20" s="90"/>
      <c r="N20" s="90"/>
      <c r="O20" s="90"/>
      <c r="P20" s="90"/>
      <c r="Q20" s="90"/>
      <c r="R20" s="90"/>
      <c r="S20" s="90"/>
      <c r="T20" s="90"/>
      <c r="U20" s="90"/>
      <c r="V20" s="90"/>
    </row>
    <row r="21" spans="4:22" ht="43.5" customHeight="1" x14ac:dyDescent="0.25">
      <c r="D21" s="18" t="s">
        <v>1</v>
      </c>
      <c r="E21" s="18" t="s">
        <v>2</v>
      </c>
      <c r="K21" s="90"/>
      <c r="L21" s="90"/>
      <c r="M21" s="90"/>
      <c r="N21" s="90"/>
      <c r="O21" s="90"/>
      <c r="P21" s="90"/>
      <c r="Q21" s="90"/>
      <c r="R21" s="90"/>
      <c r="S21" s="90"/>
      <c r="T21" s="90"/>
      <c r="U21" s="90"/>
      <c r="V21" s="90"/>
    </row>
    <row r="22" spans="4:22" ht="25.5" x14ac:dyDescent="0.25">
      <c r="D22" s="19">
        <v>1</v>
      </c>
      <c r="E22" s="19">
        <v>10</v>
      </c>
      <c r="K22" s="90"/>
      <c r="L22" s="90"/>
      <c r="M22" s="90"/>
      <c r="N22" s="90"/>
      <c r="O22" s="90"/>
      <c r="P22" s="90"/>
      <c r="Q22" s="90"/>
      <c r="R22" s="90"/>
      <c r="S22" s="90"/>
      <c r="T22" s="90"/>
      <c r="U22" s="90"/>
      <c r="V22" s="90"/>
    </row>
    <row r="23" spans="4:22" ht="25.5" x14ac:dyDescent="0.25">
      <c r="D23" s="19">
        <v>2</v>
      </c>
      <c r="E23" s="19">
        <v>12</v>
      </c>
      <c r="K23" s="90"/>
      <c r="L23" s="90"/>
      <c r="M23" s="90"/>
      <c r="N23" s="90"/>
      <c r="O23" s="90"/>
      <c r="P23" s="90"/>
      <c r="Q23" s="90"/>
      <c r="R23" s="90"/>
      <c r="S23" s="90"/>
      <c r="T23" s="90"/>
      <c r="U23" s="90"/>
      <c r="V23" s="90"/>
    </row>
    <row r="24" spans="4:22" ht="21" customHeight="1" x14ac:dyDescent="0.25">
      <c r="D24" s="19">
        <v>3</v>
      </c>
      <c r="E24" s="19">
        <v>13</v>
      </c>
      <c r="K24" s="90"/>
      <c r="L24" s="90"/>
      <c r="M24" s="90"/>
      <c r="N24" s="90"/>
      <c r="O24" s="90"/>
      <c r="P24" s="90"/>
      <c r="Q24" s="90"/>
      <c r="R24" s="90"/>
      <c r="S24" s="90"/>
      <c r="T24" s="90"/>
      <c r="U24" s="90"/>
      <c r="V24" s="90"/>
    </row>
    <row r="25" spans="4:22" ht="24.6" customHeight="1" x14ac:dyDescent="0.25">
      <c r="D25" s="19">
        <v>4</v>
      </c>
      <c r="E25" s="19">
        <v>16</v>
      </c>
      <c r="K25" s="90"/>
      <c r="L25" s="90"/>
      <c r="M25" s="90"/>
      <c r="N25" s="90"/>
      <c r="O25" s="90"/>
      <c r="P25" s="90"/>
      <c r="Q25" s="90"/>
      <c r="R25" s="90"/>
      <c r="S25" s="90"/>
      <c r="T25" s="90"/>
      <c r="U25" s="90"/>
      <c r="V25" s="90"/>
    </row>
    <row r="26" spans="4:22" ht="27" customHeight="1" x14ac:dyDescent="0.25">
      <c r="D26" s="19">
        <v>5</v>
      </c>
      <c r="E26" s="19">
        <v>19</v>
      </c>
      <c r="K26" s="90"/>
      <c r="L26" s="90"/>
      <c r="M26" s="90"/>
      <c r="N26" s="90"/>
      <c r="O26" s="90"/>
      <c r="P26" s="90"/>
      <c r="Q26" s="90"/>
      <c r="R26" s="90"/>
      <c r="S26" s="90"/>
      <c r="T26" s="90"/>
      <c r="U26" s="90"/>
      <c r="V26" s="90"/>
    </row>
    <row r="27" spans="4:22" ht="21" customHeight="1" x14ac:dyDescent="0.25">
      <c r="K27" s="90"/>
      <c r="L27" s="90"/>
      <c r="M27" s="90"/>
      <c r="N27" s="90"/>
      <c r="O27" s="90"/>
      <c r="P27" s="90"/>
      <c r="Q27" s="90"/>
      <c r="R27" s="90"/>
      <c r="S27" s="90"/>
      <c r="T27" s="90"/>
      <c r="U27" s="90"/>
      <c r="V27" s="90"/>
    </row>
    <row r="28" spans="4:22" ht="25.15" customHeight="1" x14ac:dyDescent="0.25">
      <c r="K28" s="90"/>
      <c r="L28" s="90"/>
      <c r="M28" s="90"/>
      <c r="N28" s="90"/>
      <c r="O28" s="90"/>
      <c r="P28" s="90"/>
      <c r="Q28" s="90"/>
      <c r="R28" s="90"/>
      <c r="S28" s="90"/>
      <c r="T28" s="90"/>
      <c r="U28" s="90"/>
      <c r="V28" s="90"/>
    </row>
    <row r="29" spans="4:22" ht="22.9" customHeight="1" x14ac:dyDescent="0.25">
      <c r="K29" s="90"/>
      <c r="L29" s="90"/>
      <c r="M29" s="90"/>
      <c r="N29" s="90"/>
      <c r="O29" s="90"/>
      <c r="P29" s="90"/>
      <c r="Q29" s="90"/>
      <c r="R29" s="90"/>
      <c r="S29" s="90"/>
      <c r="T29" s="90"/>
      <c r="U29" s="90"/>
      <c r="V29" s="90"/>
    </row>
    <row r="30" spans="4:22" ht="21.6" customHeight="1" x14ac:dyDescent="0.25">
      <c r="K30" s="90"/>
      <c r="L30" s="90"/>
      <c r="M30" s="90"/>
      <c r="N30" s="90"/>
      <c r="O30" s="90"/>
      <c r="P30" s="90"/>
      <c r="Q30" s="90"/>
      <c r="R30" s="90"/>
      <c r="S30" s="90"/>
      <c r="T30" s="90"/>
      <c r="U30" s="90"/>
      <c r="V30" s="90"/>
    </row>
    <row r="31" spans="4:22" ht="22.5" customHeight="1" x14ac:dyDescent="0.25">
      <c r="K31" s="90"/>
      <c r="L31" s="90"/>
      <c r="M31" s="90"/>
      <c r="N31" s="90"/>
      <c r="O31" s="90"/>
      <c r="P31" s="90"/>
      <c r="Q31" s="90"/>
      <c r="R31" s="90"/>
      <c r="S31" s="90"/>
      <c r="T31" s="90"/>
      <c r="U31" s="90"/>
      <c r="V31" s="90"/>
    </row>
    <row r="32" spans="4:22" ht="20.25" customHeight="1" x14ac:dyDescent="0.25">
      <c r="K32" s="90"/>
      <c r="L32" s="90"/>
      <c r="M32" s="90"/>
      <c r="N32" s="90"/>
      <c r="O32" s="90"/>
      <c r="P32" s="90"/>
      <c r="Q32" s="90"/>
      <c r="R32" s="90"/>
      <c r="S32" s="90"/>
      <c r="T32" s="90"/>
      <c r="U32" s="90"/>
      <c r="V32" s="90"/>
    </row>
    <row r="33" spans="11:22" ht="22.9" customHeight="1" x14ac:dyDescent="0.25">
      <c r="K33" s="90"/>
      <c r="L33" s="90"/>
      <c r="M33" s="90"/>
      <c r="N33" s="90"/>
      <c r="O33" s="90"/>
      <c r="P33" s="90"/>
      <c r="Q33" s="90"/>
      <c r="R33" s="90"/>
      <c r="S33" s="90"/>
      <c r="T33" s="90"/>
      <c r="U33" s="90"/>
      <c r="V33" s="90"/>
    </row>
    <row r="34" spans="11:22" ht="19.149999999999999" customHeight="1" x14ac:dyDescent="0.25">
      <c r="K34" s="90"/>
      <c r="L34" s="90"/>
      <c r="M34" s="90"/>
      <c r="N34" s="90"/>
      <c r="O34" s="90"/>
      <c r="P34" s="90"/>
      <c r="Q34" s="90"/>
      <c r="R34" s="90"/>
      <c r="S34" s="90"/>
      <c r="T34" s="90"/>
      <c r="U34" s="90"/>
      <c r="V34" s="90"/>
    </row>
    <row r="35" spans="11:22" ht="36" customHeight="1" x14ac:dyDescent="0.25">
      <c r="K35" s="179"/>
      <c r="L35" s="90"/>
      <c r="M35" s="90"/>
      <c r="N35" s="90"/>
      <c r="O35" s="90"/>
      <c r="P35" s="90"/>
      <c r="Q35" s="90"/>
      <c r="R35" s="90"/>
      <c r="S35" s="90"/>
      <c r="T35" s="90"/>
      <c r="U35" s="90"/>
      <c r="V35" s="90"/>
    </row>
    <row r="36" spans="11:22" ht="33" customHeight="1" x14ac:dyDescent="0.25">
      <c r="K36" s="180"/>
      <c r="L36" s="90"/>
      <c r="M36" s="90"/>
      <c r="N36" s="90"/>
      <c r="O36" s="90"/>
      <c r="P36" s="90"/>
      <c r="Q36" s="90"/>
      <c r="R36" s="90"/>
      <c r="S36" s="90"/>
      <c r="T36" s="90"/>
      <c r="U36" s="90"/>
      <c r="V36" s="90"/>
    </row>
    <row r="37" spans="11:22" x14ac:dyDescent="0.25">
      <c r="K37" s="180"/>
      <c r="L37" s="90"/>
      <c r="M37" s="90"/>
      <c r="N37" s="90"/>
      <c r="O37" s="90"/>
      <c r="P37" s="90"/>
      <c r="Q37" s="90"/>
      <c r="R37" s="90"/>
      <c r="S37" s="90"/>
      <c r="T37" s="90"/>
      <c r="U37" s="90"/>
      <c r="V37" s="90"/>
    </row>
    <row r="38" spans="11:22" x14ac:dyDescent="0.25">
      <c r="K38" s="4"/>
    </row>
    <row r="39" spans="11:22" x14ac:dyDescent="0.25">
      <c r="K39" s="4"/>
    </row>
    <row r="40" spans="11:22" x14ac:dyDescent="0.25">
      <c r="K40" s="4"/>
    </row>
    <row r="41" spans="11:22" ht="31.5" customHeight="1" x14ac:dyDescent="0.25">
      <c r="K41" s="4"/>
    </row>
    <row r="42" spans="11:22" x14ac:dyDescent="0.25">
      <c r="K42" s="4"/>
    </row>
  </sheetData>
  <pageMargins left="0.7" right="0.7" top="0.75" bottom="0.75" header="0.3" footer="0.3"/>
  <pageSetup scale="41"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G24:M45"/>
  <sheetViews>
    <sheetView zoomScale="60" zoomScaleNormal="60" workbookViewId="0">
      <selection activeCell="U58" sqref="A1:U58"/>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25.7109375" style="3" customWidth="1"/>
    <col min="10" max="10" width="21"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24" spans="7:8" ht="24.75" x14ac:dyDescent="0.25">
      <c r="G24" s="18" t="s">
        <v>1</v>
      </c>
      <c r="H24" s="18" t="s">
        <v>2</v>
      </c>
    </row>
    <row r="25" spans="7:8" ht="25.5" x14ac:dyDescent="0.25">
      <c r="G25" s="19">
        <v>1</v>
      </c>
      <c r="H25" s="19">
        <v>100</v>
      </c>
    </row>
    <row r="26" spans="7:8" ht="25.5" x14ac:dyDescent="0.25">
      <c r="G26" s="19">
        <v>2</v>
      </c>
      <c r="H26" s="19">
        <v>90</v>
      </c>
    </row>
    <row r="27" spans="7:8" ht="21" customHeight="1" x14ac:dyDescent="0.25">
      <c r="G27" s="19">
        <v>3</v>
      </c>
      <c r="H27" s="19">
        <v>105</v>
      </c>
    </row>
    <row r="28" spans="7:8" ht="24.6" customHeight="1" x14ac:dyDescent="0.25">
      <c r="G28" s="19">
        <v>4</v>
      </c>
      <c r="H28" s="19">
        <v>95</v>
      </c>
    </row>
    <row r="29" spans="7:8" ht="27" customHeight="1" x14ac:dyDescent="0.25">
      <c r="G29" s="19">
        <v>5</v>
      </c>
      <c r="H29" s="19">
        <v>110</v>
      </c>
    </row>
    <row r="30" spans="7:8" ht="21" customHeight="1" x14ac:dyDescent="0.25">
      <c r="G30" s="19">
        <v>6</v>
      </c>
      <c r="H30" s="19"/>
    </row>
    <row r="31" spans="7:8" ht="25.15" customHeight="1" x14ac:dyDescent="0.25">
      <c r="G31" s="19">
        <v>7</v>
      </c>
      <c r="H31" s="19"/>
    </row>
    <row r="32" spans="7:8" ht="22.9" customHeight="1" x14ac:dyDescent="0.25"/>
    <row r="33" spans="7:13" ht="21.6" customHeight="1" x14ac:dyDescent="0.25"/>
    <row r="36" spans="7:13" ht="22.9" customHeight="1" x14ac:dyDescent="0.25"/>
    <row r="37" spans="7:13" ht="19.149999999999999" customHeight="1" x14ac:dyDescent="0.25"/>
    <row r="38" spans="7:13" ht="36" customHeight="1" x14ac:dyDescent="0.25">
      <c r="G38" s="20" t="s">
        <v>1</v>
      </c>
      <c r="H38" s="20" t="s">
        <v>2</v>
      </c>
      <c r="I38" s="20" t="s">
        <v>13</v>
      </c>
      <c r="J38" s="20" t="s">
        <v>13</v>
      </c>
      <c r="K38" s="21" t="s">
        <v>14</v>
      </c>
      <c r="M38" s="2"/>
    </row>
    <row r="39" spans="7:13" ht="33" customHeight="1" x14ac:dyDescent="0.25">
      <c r="G39" s="22">
        <v>1</v>
      </c>
      <c r="H39" s="22">
        <v>100</v>
      </c>
      <c r="I39" s="22">
        <v>0.05</v>
      </c>
      <c r="J39" s="23"/>
      <c r="K39" s="24"/>
      <c r="M39" s="4"/>
    </row>
    <row r="40" spans="7:13" ht="27" x14ac:dyDescent="0.25">
      <c r="G40" s="22">
        <v>2</v>
      </c>
      <c r="H40" s="22">
        <v>90</v>
      </c>
      <c r="I40" s="22">
        <v>0.05</v>
      </c>
      <c r="J40" s="22">
        <v>0.05</v>
      </c>
      <c r="K40" s="25"/>
      <c r="M40" s="4"/>
    </row>
    <row r="41" spans="7:13" ht="27" x14ac:dyDescent="0.25">
      <c r="G41" s="22">
        <v>3</v>
      </c>
      <c r="H41" s="22">
        <v>105</v>
      </c>
      <c r="I41" s="22">
        <v>0.2</v>
      </c>
      <c r="J41" s="22">
        <v>0.05</v>
      </c>
      <c r="K41" s="25"/>
      <c r="M41" s="4"/>
    </row>
    <row r="42" spans="7:13" ht="27" x14ac:dyDescent="0.25">
      <c r="G42" s="22">
        <v>4</v>
      </c>
      <c r="H42" s="22">
        <v>95</v>
      </c>
      <c r="I42" s="22">
        <v>0.3</v>
      </c>
      <c r="J42" s="22">
        <v>0.2</v>
      </c>
      <c r="K42" s="25"/>
      <c r="M42" s="4"/>
    </row>
    <row r="43" spans="7:13" ht="27" x14ac:dyDescent="0.25">
      <c r="G43" s="22">
        <v>5</v>
      </c>
      <c r="H43" s="22">
        <v>110</v>
      </c>
      <c r="I43" s="22">
        <v>0.4</v>
      </c>
      <c r="J43" s="22">
        <v>0.3</v>
      </c>
      <c r="K43" s="25"/>
      <c r="M43" s="4"/>
    </row>
    <row r="44" spans="7:13" ht="31.5" customHeight="1" x14ac:dyDescent="0.25">
      <c r="G44" s="26">
        <v>6</v>
      </c>
      <c r="H44" s="22">
        <v>35</v>
      </c>
      <c r="I44" s="24"/>
      <c r="J44" s="22">
        <v>0.4</v>
      </c>
      <c r="K44" s="27">
        <f>H43*I43+H42*I42+H41*I41+H40*I40+H39*I39</f>
        <v>103</v>
      </c>
      <c r="M44" s="4"/>
    </row>
    <row r="45" spans="7:13" ht="27" x14ac:dyDescent="0.25">
      <c r="G45" s="26">
        <v>7</v>
      </c>
      <c r="H45" s="22"/>
      <c r="I45" s="24"/>
      <c r="J45" s="24"/>
      <c r="K45" s="27">
        <f>J44*H44+J43*H43+J42*H42+J41*H41+J40*H40</f>
        <v>75.75</v>
      </c>
      <c r="M45" s="4"/>
    </row>
  </sheetData>
  <pageMargins left="0.7" right="0.7" top="0.75" bottom="0.75" header="0.3" footer="0.3"/>
  <pageSetup scale="38"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9:U63"/>
  <sheetViews>
    <sheetView zoomScale="50" zoomScaleNormal="50" workbookViewId="0"/>
  </sheetViews>
  <sheetFormatPr defaultColWidth="9.140625" defaultRowHeight="15" x14ac:dyDescent="0.25"/>
  <cols>
    <col min="1" max="1" width="25.28515625" style="55" customWidth="1"/>
    <col min="2" max="2" width="7" style="55" customWidth="1"/>
    <col min="3" max="3" width="9.42578125" style="55" customWidth="1"/>
    <col min="4" max="4" width="12.7109375" style="55" customWidth="1"/>
    <col min="5" max="5" width="10.28515625" style="55" customWidth="1"/>
    <col min="6" max="6" width="22.140625" style="55" customWidth="1"/>
    <col min="7" max="7" width="21.28515625" style="55" customWidth="1"/>
    <col min="8" max="8" width="22.7109375" style="55" customWidth="1"/>
    <col min="9" max="9" width="12.28515625" style="55" customWidth="1"/>
    <col min="10" max="10" width="14.85546875" style="55" customWidth="1"/>
    <col min="11" max="11" width="17.85546875" style="55" customWidth="1"/>
    <col min="12" max="12" width="16.28515625" style="55" customWidth="1"/>
    <col min="13" max="13" width="20.140625" style="55" customWidth="1"/>
    <col min="14" max="14" width="22.5703125" style="55" customWidth="1"/>
    <col min="15" max="15" width="24.28515625" style="55" customWidth="1"/>
    <col min="16" max="16" width="21.7109375" style="55" customWidth="1"/>
    <col min="17" max="17" width="19.85546875" style="55" customWidth="1"/>
    <col min="18" max="16384" width="9.140625" style="55"/>
  </cols>
  <sheetData>
    <row r="9" spans="6:15" x14ac:dyDescent="0.25">
      <c r="F9" s="56">
        <v>79</v>
      </c>
    </row>
    <row r="12" spans="6:15" ht="14.45" customHeight="1" x14ac:dyDescent="0.25">
      <c r="M12" s="338" t="s">
        <v>155</v>
      </c>
      <c r="N12" s="335" t="s">
        <v>152</v>
      </c>
      <c r="O12" s="226" t="s">
        <v>9</v>
      </c>
    </row>
    <row r="13" spans="6:15" ht="14.45" customHeight="1" x14ac:dyDescent="0.25">
      <c r="M13" s="339"/>
      <c r="N13" s="336"/>
      <c r="O13" s="341"/>
    </row>
    <row r="14" spans="6:15" ht="14.45" customHeight="1" x14ac:dyDescent="0.25">
      <c r="M14" s="339"/>
      <c r="N14" s="336"/>
      <c r="O14" s="341"/>
    </row>
    <row r="15" spans="6:15" ht="57.75" customHeight="1" x14ac:dyDescent="0.25">
      <c r="M15" s="340"/>
      <c r="N15" s="337"/>
      <c r="O15" s="227"/>
    </row>
    <row r="16" spans="6:15" ht="28.15" customHeight="1" x14ac:dyDescent="0.25">
      <c r="M16" s="59"/>
      <c r="N16" s="57"/>
      <c r="O16" s="58"/>
    </row>
    <row r="17" spans="1:15" ht="34.15" customHeight="1" x14ac:dyDescent="0.25">
      <c r="M17" s="59"/>
      <c r="N17" s="57"/>
      <c r="O17" s="58"/>
    </row>
    <row r="18" spans="1:15" ht="30" customHeight="1" x14ac:dyDescent="0.25">
      <c r="M18" s="59"/>
      <c r="N18" s="57"/>
      <c r="O18" s="58"/>
    </row>
    <row r="19" spans="1:15" ht="30.6" customHeight="1" x14ac:dyDescent="0.25">
      <c r="B19" s="62"/>
      <c r="M19" s="63"/>
      <c r="N19" s="57"/>
      <c r="O19" s="63"/>
    </row>
    <row r="20" spans="1:15" ht="34.15" customHeight="1" x14ac:dyDescent="0.25">
      <c r="A20" s="64"/>
      <c r="B20" s="64"/>
      <c r="M20" s="63"/>
      <c r="N20" s="57"/>
      <c r="O20" s="58"/>
    </row>
    <row r="21" spans="1:15" ht="31.9" customHeight="1" x14ac:dyDescent="0.25">
      <c r="A21" s="65"/>
      <c r="B21" s="65"/>
      <c r="F21" s="230" t="s">
        <v>73</v>
      </c>
      <c r="G21" s="230" t="s">
        <v>66</v>
      </c>
      <c r="M21" s="63"/>
      <c r="N21" s="57"/>
      <c r="O21" s="63"/>
    </row>
    <row r="22" spans="1:15" ht="33" customHeight="1" x14ac:dyDescent="0.25">
      <c r="F22" s="231"/>
      <c r="G22" s="231"/>
      <c r="M22" s="63"/>
      <c r="N22" s="57"/>
      <c r="O22" s="63"/>
    </row>
    <row r="23" spans="1:15" ht="20.45" customHeight="1" x14ac:dyDescent="0.25">
      <c r="B23" s="66"/>
      <c r="F23" s="231"/>
      <c r="G23" s="231"/>
      <c r="M23" s="344">
        <f>SUM(M16:M22)</f>
        <v>0</v>
      </c>
      <c r="N23" s="342">
        <f>SUM(N16:N22)</f>
        <v>0</v>
      </c>
    </row>
    <row r="24" spans="1:15" ht="26.25" customHeight="1" x14ac:dyDescent="0.25">
      <c r="B24" s="67"/>
      <c r="C24" s="68"/>
      <c r="F24" s="231"/>
      <c r="G24" s="231"/>
      <c r="M24" s="345"/>
      <c r="N24" s="343"/>
    </row>
    <row r="25" spans="1:15" ht="26.25" customHeight="1" x14ac:dyDescent="0.4">
      <c r="B25" s="67"/>
      <c r="C25" s="68"/>
      <c r="D25" s="66"/>
      <c r="F25" s="232"/>
      <c r="G25" s="232"/>
      <c r="I25" s="69"/>
      <c r="J25" s="70"/>
    </row>
    <row r="26" spans="1:15" ht="45" customHeight="1" x14ac:dyDescent="0.25">
      <c r="B26" s="67"/>
      <c r="C26" s="68"/>
      <c r="D26" s="66"/>
      <c r="F26" s="60">
        <v>4</v>
      </c>
      <c r="G26" s="59">
        <v>6</v>
      </c>
      <c r="I26" s="71">
        <f>H26*F26</f>
        <v>0</v>
      </c>
      <c r="M26" s="72" t="s">
        <v>69</v>
      </c>
      <c r="N26" s="73" t="s">
        <v>70</v>
      </c>
      <c r="O26" s="73" t="s">
        <v>71</v>
      </c>
    </row>
    <row r="27" spans="1:15" ht="26.25" customHeight="1" x14ac:dyDescent="0.25">
      <c r="B27" s="67"/>
      <c r="C27" s="68"/>
      <c r="D27" s="66"/>
      <c r="F27" s="60">
        <v>5</v>
      </c>
      <c r="G27" s="59">
        <v>5</v>
      </c>
      <c r="I27" s="71">
        <f t="shared" ref="I27:I32" si="0">H27*F27</f>
        <v>0</v>
      </c>
      <c r="M27" s="59">
        <v>1</v>
      </c>
      <c r="N27" s="74">
        <v>11</v>
      </c>
      <c r="O27" s="59"/>
    </row>
    <row r="28" spans="1:15" ht="28.5" customHeight="1" x14ac:dyDescent="0.25">
      <c r="B28" s="67"/>
      <c r="C28" s="68"/>
      <c r="D28" s="66"/>
      <c r="F28" s="60">
        <v>6</v>
      </c>
      <c r="G28" s="59">
        <v>9</v>
      </c>
      <c r="I28" s="71">
        <f t="shared" si="0"/>
        <v>0</v>
      </c>
      <c r="M28" s="63">
        <v>2</v>
      </c>
      <c r="N28" s="75">
        <v>25</v>
      </c>
      <c r="O28" s="59"/>
    </row>
    <row r="29" spans="1:15" ht="26.25" customHeight="1" x14ac:dyDescent="0.25">
      <c r="B29" s="67"/>
      <c r="C29" s="68"/>
      <c r="D29" s="66"/>
      <c r="F29" s="60">
        <v>7</v>
      </c>
      <c r="G29" s="63">
        <v>12</v>
      </c>
      <c r="I29" s="71">
        <f t="shared" si="0"/>
        <v>0</v>
      </c>
      <c r="M29" s="59">
        <v>3</v>
      </c>
      <c r="N29" s="74">
        <v>4</v>
      </c>
      <c r="O29" s="59"/>
    </row>
    <row r="30" spans="1:15" ht="26.25" customHeight="1" x14ac:dyDescent="0.25">
      <c r="B30" s="67"/>
      <c r="C30" s="68"/>
      <c r="D30" s="66"/>
      <c r="F30" s="60">
        <v>8</v>
      </c>
      <c r="G30" s="63">
        <v>8</v>
      </c>
      <c r="I30" s="71">
        <f t="shared" si="0"/>
        <v>0</v>
      </c>
      <c r="M30" s="59">
        <v>4</v>
      </c>
      <c r="N30" s="74">
        <v>33</v>
      </c>
      <c r="O30" s="59"/>
    </row>
    <row r="31" spans="1:15" ht="26.25" customHeight="1" x14ac:dyDescent="0.25">
      <c r="F31" s="60">
        <v>9</v>
      </c>
      <c r="G31" s="63">
        <v>7</v>
      </c>
      <c r="I31" s="71">
        <f t="shared" si="0"/>
        <v>0</v>
      </c>
      <c r="M31" s="59">
        <v>5</v>
      </c>
      <c r="N31" s="74">
        <v>24</v>
      </c>
      <c r="O31" s="59"/>
    </row>
    <row r="32" spans="1:15" ht="26.25" customHeight="1" x14ac:dyDescent="0.25">
      <c r="F32" s="60">
        <v>10</v>
      </c>
      <c r="G32" s="63">
        <v>3</v>
      </c>
      <c r="I32" s="71">
        <f t="shared" si="0"/>
        <v>0</v>
      </c>
      <c r="M32" s="59">
        <v>6</v>
      </c>
      <c r="N32" s="74">
        <v>60</v>
      </c>
      <c r="O32" s="59"/>
    </row>
    <row r="33" spans="9:15" ht="26.25" customHeight="1" x14ac:dyDescent="0.25">
      <c r="I33" s="71">
        <f>SUM(I26:I32)</f>
        <v>0</v>
      </c>
      <c r="M33" s="63">
        <v>7</v>
      </c>
      <c r="N33" s="75">
        <v>20</v>
      </c>
      <c r="O33" s="59"/>
    </row>
    <row r="34" spans="9:15" ht="26.25" customHeight="1" x14ac:dyDescent="0.25">
      <c r="M34" s="59">
        <v>8</v>
      </c>
      <c r="N34" s="74">
        <v>35</v>
      </c>
      <c r="O34" s="59"/>
    </row>
    <row r="35" spans="9:15" ht="23.25" x14ac:dyDescent="0.25">
      <c r="M35" s="63">
        <v>9</v>
      </c>
      <c r="N35" s="75">
        <v>35</v>
      </c>
      <c r="O35" s="59"/>
    </row>
    <row r="36" spans="9:15" ht="23.25" x14ac:dyDescent="0.25">
      <c r="M36" s="59">
        <v>10</v>
      </c>
      <c r="N36" s="74">
        <v>52</v>
      </c>
      <c r="O36" s="59"/>
    </row>
    <row r="37" spans="9:15" ht="23.25" x14ac:dyDescent="0.25">
      <c r="M37" s="59">
        <v>11</v>
      </c>
      <c r="N37" s="74">
        <v>9</v>
      </c>
      <c r="O37" s="59"/>
    </row>
    <row r="38" spans="9:15" ht="23.25" x14ac:dyDescent="0.25">
      <c r="M38" s="59">
        <v>12</v>
      </c>
      <c r="N38" s="74">
        <v>49</v>
      </c>
      <c r="O38" s="59"/>
    </row>
    <row r="39" spans="9:15" ht="23.25" x14ac:dyDescent="0.25">
      <c r="M39" s="59">
        <v>13</v>
      </c>
      <c r="N39" s="74">
        <v>67</v>
      </c>
      <c r="O39" s="59"/>
    </row>
    <row r="40" spans="9:15" ht="23.25" x14ac:dyDescent="0.25">
      <c r="M40" s="63">
        <v>14</v>
      </c>
      <c r="N40" s="75">
        <v>98</v>
      </c>
      <c r="O40" s="178"/>
    </row>
    <row r="41" spans="9:15" ht="23.25" x14ac:dyDescent="0.25">
      <c r="M41" s="59">
        <v>15</v>
      </c>
      <c r="N41" s="74">
        <v>4</v>
      </c>
      <c r="O41" s="59"/>
    </row>
    <row r="42" spans="9:15" ht="23.25" x14ac:dyDescent="0.25">
      <c r="M42" s="63">
        <v>16</v>
      </c>
      <c r="N42" s="75">
        <v>97</v>
      </c>
      <c r="O42" s="178"/>
    </row>
    <row r="43" spans="9:15" ht="23.25" x14ac:dyDescent="0.25">
      <c r="M43" s="59">
        <v>17</v>
      </c>
      <c r="N43" s="74">
        <v>47</v>
      </c>
      <c r="O43" s="59"/>
    </row>
    <row r="44" spans="9:15" ht="23.25" x14ac:dyDescent="0.25">
      <c r="M44" s="59">
        <v>18</v>
      </c>
      <c r="N44" s="74">
        <v>75</v>
      </c>
      <c r="O44" s="59"/>
    </row>
    <row r="45" spans="9:15" ht="23.25" x14ac:dyDescent="0.25">
      <c r="M45" s="59">
        <v>19</v>
      </c>
      <c r="N45" s="74">
        <v>78</v>
      </c>
      <c r="O45" s="59"/>
    </row>
    <row r="46" spans="9:15" ht="23.25" x14ac:dyDescent="0.25">
      <c r="M46" s="59">
        <v>20</v>
      </c>
      <c r="N46" s="74">
        <v>45</v>
      </c>
      <c r="O46" s="59"/>
    </row>
    <row r="47" spans="9:15" x14ac:dyDescent="0.25">
      <c r="O47" s="233">
        <f>SUM(O27:O46)</f>
        <v>0</v>
      </c>
    </row>
    <row r="48" spans="9:15" x14ac:dyDescent="0.25">
      <c r="O48" s="234"/>
    </row>
    <row r="50" spans="20:21" x14ac:dyDescent="0.25">
      <c r="T50" s="223"/>
      <c r="U50" s="223"/>
    </row>
    <row r="51" spans="20:21" x14ac:dyDescent="0.25">
      <c r="T51" s="223"/>
      <c r="U51" s="223"/>
    </row>
    <row r="56" spans="20:21" ht="14.45" customHeight="1" x14ac:dyDescent="0.25"/>
    <row r="57" spans="20:21" ht="14.45" customHeight="1" x14ac:dyDescent="0.25"/>
    <row r="58" spans="20:21" ht="15" customHeight="1" x14ac:dyDescent="0.25"/>
    <row r="61" spans="20:21" ht="14.45" customHeight="1" x14ac:dyDescent="0.25"/>
    <row r="62" spans="20:21" ht="14.45" customHeight="1" x14ac:dyDescent="0.25"/>
    <row r="63" spans="20:21" ht="15" customHeight="1" x14ac:dyDescent="0.25"/>
  </sheetData>
  <mergeCells count="9">
    <mergeCell ref="O47:O48"/>
    <mergeCell ref="T50:U51"/>
    <mergeCell ref="M23:M24"/>
    <mergeCell ref="N12:N15"/>
    <mergeCell ref="M12:M15"/>
    <mergeCell ref="O12:O15"/>
    <mergeCell ref="F21:F25"/>
    <mergeCell ref="G21:G25"/>
    <mergeCell ref="N23:N24"/>
  </mergeCells>
  <pageMargins left="0.7" right="0.7" top="0.75" bottom="0.75" header="0.3" footer="0.3"/>
  <pageSetup scale="36"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2:AI80"/>
  <sheetViews>
    <sheetView zoomScale="70" zoomScaleNormal="70" workbookViewId="0">
      <selection activeCell="P42" sqref="P42"/>
    </sheetView>
  </sheetViews>
  <sheetFormatPr defaultColWidth="9.140625" defaultRowHeight="15" x14ac:dyDescent="0.25"/>
  <cols>
    <col min="1" max="9" width="9.140625" style="55"/>
    <col min="10" max="10" width="11.5703125" style="55" customWidth="1"/>
    <col min="11" max="11" width="12.42578125" style="55" customWidth="1"/>
    <col min="12" max="12" width="15.7109375" style="55" customWidth="1"/>
    <col min="13" max="15" width="9.140625" style="55"/>
    <col min="16" max="16" width="9.28515625" style="55" customWidth="1"/>
    <col min="17" max="17" width="8.140625" style="55" customWidth="1"/>
    <col min="18" max="20" width="9.140625" style="55"/>
    <col min="21" max="21" width="7.42578125" style="55" customWidth="1"/>
    <col min="22" max="22" width="8.140625" style="55" customWidth="1"/>
    <col min="23" max="16384" width="9.140625" style="55"/>
  </cols>
  <sheetData>
    <row r="12" spans="2:35" x14ac:dyDescent="0.25">
      <c r="B12" s="55" t="s">
        <v>74</v>
      </c>
    </row>
    <row r="14" spans="2:35" x14ac:dyDescent="0.25">
      <c r="R14"/>
      <c r="S14"/>
      <c r="T14"/>
      <c r="U14"/>
      <c r="V14"/>
      <c r="W14"/>
      <c r="X14"/>
      <c r="Y14"/>
      <c r="Z14"/>
      <c r="AA14"/>
      <c r="AB14"/>
      <c r="AC14" s="78"/>
      <c r="AD14" s="78"/>
      <c r="AE14" s="78"/>
      <c r="AF14" s="78"/>
      <c r="AG14" s="78"/>
      <c r="AH14" s="78"/>
      <c r="AI14" s="78"/>
    </row>
    <row r="15" spans="2:35" x14ac:dyDescent="0.25">
      <c r="R15"/>
      <c r="S15"/>
      <c r="T15"/>
      <c r="U15"/>
      <c r="V15"/>
      <c r="W15"/>
      <c r="X15"/>
      <c r="Y15"/>
      <c r="Z15"/>
      <c r="AA15"/>
      <c r="AB15"/>
      <c r="AC15" s="78"/>
      <c r="AD15" s="78"/>
      <c r="AE15" s="78"/>
      <c r="AF15" s="78"/>
      <c r="AG15" s="78"/>
      <c r="AH15" s="78"/>
      <c r="AI15" s="78"/>
    </row>
    <row r="16" spans="2:35" x14ac:dyDescent="0.25">
      <c r="R16"/>
      <c r="S16"/>
      <c r="T16"/>
      <c r="U16"/>
      <c r="V16"/>
      <c r="W16"/>
      <c r="X16"/>
      <c r="Y16"/>
      <c r="Z16"/>
      <c r="AA16"/>
      <c r="AB16"/>
      <c r="AC16" s="78"/>
      <c r="AD16" s="78"/>
      <c r="AE16" s="78"/>
      <c r="AF16" s="78"/>
      <c r="AG16" s="78"/>
      <c r="AH16" s="78"/>
      <c r="AI16" s="78"/>
    </row>
    <row r="17" spans="13:35" x14ac:dyDescent="0.25">
      <c r="R17"/>
      <c r="S17"/>
      <c r="T17"/>
      <c r="U17"/>
      <c r="V17"/>
      <c r="W17"/>
      <c r="X17"/>
      <c r="Y17"/>
      <c r="Z17"/>
      <c r="AA17"/>
      <c r="AB17"/>
      <c r="AC17" s="78"/>
      <c r="AD17" s="78"/>
      <c r="AE17" s="78"/>
      <c r="AF17" s="78"/>
      <c r="AG17" s="78"/>
      <c r="AH17" s="78"/>
      <c r="AI17" s="78"/>
    </row>
    <row r="18" spans="13:35" x14ac:dyDescent="0.25">
      <c r="R18"/>
      <c r="S18"/>
      <c r="T18"/>
      <c r="U18"/>
      <c r="V18"/>
      <c r="W18"/>
      <c r="X18"/>
      <c r="Y18"/>
      <c r="Z18"/>
      <c r="AA18"/>
      <c r="AB18"/>
      <c r="AC18" s="78"/>
      <c r="AD18" s="78"/>
      <c r="AE18" s="78"/>
      <c r="AF18" s="78"/>
      <c r="AG18" s="78"/>
      <c r="AH18" s="78"/>
      <c r="AI18" s="78"/>
    </row>
    <row r="19" spans="13:35" x14ac:dyDescent="0.25">
      <c r="R19"/>
      <c r="S19"/>
      <c r="T19"/>
      <c r="U19"/>
      <c r="V19"/>
      <c r="W19"/>
      <c r="X19"/>
      <c r="Y19"/>
      <c r="Z19"/>
      <c r="AA19"/>
      <c r="AB19"/>
      <c r="AC19" s="78"/>
      <c r="AD19" s="78"/>
      <c r="AE19" s="78"/>
      <c r="AF19" s="78"/>
      <c r="AG19" s="78"/>
      <c r="AH19" s="78"/>
      <c r="AI19" s="78"/>
    </row>
    <row r="20" spans="13:35" ht="23.25" x14ac:dyDescent="0.35">
      <c r="Q20" s="79"/>
      <c r="R20" s="80"/>
      <c r="S20" s="80"/>
      <c r="T20" s="80"/>
      <c r="U20" s="80"/>
      <c r="V20"/>
      <c r="W20"/>
      <c r="X20"/>
      <c r="Y20"/>
      <c r="Z20"/>
      <c r="AA20"/>
      <c r="AB20"/>
      <c r="AC20" s="78"/>
      <c r="AD20" s="78"/>
      <c r="AE20" s="78"/>
      <c r="AF20" s="78"/>
      <c r="AG20" s="78"/>
      <c r="AH20" s="78"/>
      <c r="AI20" s="78"/>
    </row>
    <row r="21" spans="13:35" ht="23.25" x14ac:dyDescent="0.35">
      <c r="Q21" s="79"/>
      <c r="R21" s="80"/>
      <c r="S21" s="80"/>
      <c r="T21" s="80"/>
      <c r="U21" s="80"/>
      <c r="V21"/>
      <c r="W21"/>
      <c r="X21"/>
      <c r="Y21"/>
      <c r="Z21"/>
      <c r="AA21"/>
      <c r="AB21"/>
      <c r="AC21" s="78"/>
      <c r="AD21" s="78"/>
      <c r="AE21" s="78"/>
      <c r="AF21" s="78"/>
      <c r="AG21" s="78"/>
      <c r="AH21" s="78"/>
      <c r="AI21" s="78"/>
    </row>
    <row r="22" spans="13:35" ht="23.25" x14ac:dyDescent="0.35">
      <c r="Q22" s="79"/>
      <c r="R22" s="80"/>
      <c r="S22" s="80"/>
      <c r="T22" s="80"/>
      <c r="U22" s="80"/>
      <c r="V22"/>
      <c r="W22"/>
      <c r="X22"/>
      <c r="Y22"/>
      <c r="Z22"/>
      <c r="AA22"/>
      <c r="AB22"/>
      <c r="AC22" s="78"/>
      <c r="AD22" s="78"/>
      <c r="AE22" s="78"/>
      <c r="AF22" s="78"/>
      <c r="AG22" s="78"/>
      <c r="AH22" s="78"/>
      <c r="AI22" s="78"/>
    </row>
    <row r="23" spans="13:35" ht="23.25" x14ac:dyDescent="0.35">
      <c r="Q23" s="79"/>
      <c r="R23" s="80"/>
      <c r="S23" s="80"/>
      <c r="T23" s="80"/>
      <c r="U23" s="80"/>
      <c r="V23"/>
      <c r="W23"/>
      <c r="X23"/>
      <c r="Y23"/>
      <c r="Z23"/>
      <c r="AA23"/>
      <c r="AB23"/>
      <c r="AC23" s="78"/>
      <c r="AD23" s="78"/>
      <c r="AE23" s="78"/>
      <c r="AF23" s="78"/>
      <c r="AG23" s="78"/>
      <c r="AH23" s="78"/>
      <c r="AI23" s="78"/>
    </row>
    <row r="24" spans="13:35" ht="23.25" x14ac:dyDescent="0.35">
      <c r="M24" s="81"/>
      <c r="Q24" s="79"/>
      <c r="R24" s="80"/>
      <c r="S24" s="80"/>
      <c r="T24" s="80"/>
      <c r="U24" s="80"/>
      <c r="V24"/>
      <c r="W24"/>
      <c r="X24"/>
      <c r="Y24"/>
      <c r="Z24"/>
      <c r="AA24"/>
      <c r="AB24"/>
      <c r="AC24" s="78"/>
      <c r="AD24" s="78"/>
      <c r="AE24" s="78"/>
      <c r="AF24" s="78"/>
      <c r="AG24" s="78"/>
      <c r="AH24" s="78"/>
      <c r="AI24" s="78"/>
    </row>
    <row r="25" spans="13:35" ht="23.25" x14ac:dyDescent="0.35">
      <c r="Q25" s="82"/>
      <c r="R25" s="80"/>
      <c r="S25" s="80"/>
      <c r="T25" s="80"/>
      <c r="U25" s="80"/>
      <c r="V25"/>
      <c r="W25"/>
      <c r="X25"/>
      <c r="Y25"/>
      <c r="Z25"/>
      <c r="AA25"/>
      <c r="AB25"/>
      <c r="AC25" s="78"/>
      <c r="AD25" s="78"/>
      <c r="AE25" s="78"/>
      <c r="AF25" s="78"/>
      <c r="AG25" s="78"/>
      <c r="AH25" s="78"/>
      <c r="AI25" s="78"/>
    </row>
    <row r="26" spans="13:35" ht="23.25" x14ac:dyDescent="0.35">
      <c r="Q26" s="83"/>
      <c r="R26" s="84"/>
      <c r="S26" s="80"/>
      <c r="T26" s="80"/>
      <c r="U26" s="80"/>
      <c r="V26"/>
      <c r="W26"/>
      <c r="X26"/>
      <c r="Y26"/>
      <c r="Z26"/>
      <c r="AA26"/>
      <c r="AB26"/>
      <c r="AC26" s="78"/>
      <c r="AD26" s="78"/>
      <c r="AE26" s="78"/>
      <c r="AF26" s="78"/>
      <c r="AG26" s="78"/>
      <c r="AH26" s="78"/>
      <c r="AI26" s="78"/>
    </row>
    <row r="27" spans="13:35" ht="23.25" x14ac:dyDescent="0.35">
      <c r="Q27" s="82"/>
      <c r="R27" s="80"/>
      <c r="S27" s="80"/>
      <c r="T27" s="80"/>
      <c r="U27" s="80"/>
      <c r="V27"/>
      <c r="W27"/>
      <c r="X27"/>
      <c r="Y27"/>
      <c r="Z27"/>
      <c r="AA27"/>
      <c r="AB27"/>
      <c r="AC27" s="78"/>
      <c r="AD27" s="78"/>
      <c r="AE27" s="78"/>
      <c r="AF27" s="78"/>
      <c r="AG27" s="78"/>
      <c r="AH27" s="78"/>
      <c r="AI27" s="78"/>
    </row>
    <row r="28" spans="13:35" ht="23.25" x14ac:dyDescent="0.35">
      <c r="Q28" s="82"/>
      <c r="R28" s="80"/>
      <c r="S28" s="80"/>
      <c r="T28" s="80"/>
      <c r="U28" s="80"/>
      <c r="V28"/>
      <c r="W28"/>
      <c r="X28"/>
      <c r="Y28"/>
      <c r="Z28"/>
      <c r="AA28"/>
      <c r="AB28"/>
      <c r="AC28" s="78"/>
      <c r="AD28" s="78"/>
      <c r="AE28" s="78"/>
      <c r="AF28" s="78"/>
      <c r="AG28" s="78"/>
      <c r="AH28" s="78"/>
      <c r="AI28" s="78"/>
    </row>
    <row r="29" spans="13:35" x14ac:dyDescent="0.25">
      <c r="R29"/>
      <c r="S29"/>
      <c r="T29"/>
      <c r="U29"/>
      <c r="V29"/>
      <c r="W29"/>
      <c r="X29"/>
      <c r="Y29"/>
      <c r="Z29"/>
      <c r="AA29"/>
      <c r="AB29"/>
      <c r="AC29" s="78"/>
      <c r="AD29" s="78"/>
      <c r="AE29" s="78"/>
      <c r="AF29" s="78"/>
      <c r="AG29" s="78"/>
      <c r="AH29" s="78"/>
      <c r="AI29" s="78"/>
    </row>
    <row r="30" spans="13:35" x14ac:dyDescent="0.25">
      <c r="R30"/>
      <c r="S30"/>
      <c r="T30"/>
      <c r="U30"/>
      <c r="V30"/>
      <c r="W30"/>
      <c r="X30"/>
      <c r="Y30"/>
      <c r="Z30"/>
      <c r="AA30"/>
      <c r="AB30"/>
      <c r="AC30" s="78"/>
      <c r="AD30" s="78"/>
      <c r="AE30" s="78"/>
      <c r="AF30" s="78"/>
      <c r="AG30" s="78"/>
      <c r="AH30" s="78"/>
      <c r="AI30" s="78"/>
    </row>
    <row r="31" spans="13:35" x14ac:dyDescent="0.25">
      <c r="R31"/>
      <c r="S31"/>
      <c r="T31"/>
      <c r="U31"/>
      <c r="V31"/>
      <c r="W31"/>
      <c r="X31"/>
      <c r="Y31"/>
      <c r="Z31"/>
      <c r="AA31"/>
      <c r="AB31"/>
      <c r="AC31" s="78"/>
      <c r="AD31" s="78"/>
      <c r="AE31" s="78"/>
      <c r="AF31" s="78"/>
      <c r="AG31" s="78"/>
      <c r="AH31" s="78"/>
      <c r="AI31" s="78"/>
    </row>
    <row r="32" spans="13:35" x14ac:dyDescent="0.25">
      <c r="T32" s="78"/>
      <c r="U32" s="78"/>
      <c r="V32" s="78"/>
      <c r="W32" s="78"/>
      <c r="X32" s="78"/>
      <c r="Y32" s="78"/>
      <c r="Z32" s="78"/>
      <c r="AA32" s="78"/>
      <c r="AB32" s="78"/>
      <c r="AC32" s="78"/>
      <c r="AD32" s="78"/>
      <c r="AE32" s="78"/>
      <c r="AF32" s="78"/>
      <c r="AG32" s="78"/>
      <c r="AH32" s="78"/>
      <c r="AI32" s="78"/>
    </row>
    <row r="33" spans="16:35" x14ac:dyDescent="0.25">
      <c r="T33" s="78"/>
      <c r="U33" s="78"/>
      <c r="V33" s="78"/>
      <c r="W33" s="78"/>
      <c r="X33" s="78"/>
      <c r="Y33" s="78"/>
      <c r="Z33" s="78"/>
      <c r="AA33" s="78"/>
      <c r="AB33" s="78"/>
      <c r="AC33" s="78"/>
      <c r="AD33" s="78"/>
      <c r="AE33" s="78"/>
      <c r="AF33" s="78"/>
      <c r="AG33" s="78"/>
      <c r="AH33" s="78"/>
      <c r="AI33" s="78"/>
    </row>
    <row r="34" spans="16:35" x14ac:dyDescent="0.25">
      <c r="T34" s="78"/>
      <c r="U34" s="78"/>
      <c r="V34" s="78"/>
      <c r="W34" s="78"/>
      <c r="X34" s="78"/>
      <c r="Y34" s="78"/>
      <c r="Z34" s="78"/>
      <c r="AA34" s="78"/>
      <c r="AB34" s="78"/>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D8:AF33"/>
  <sheetViews>
    <sheetView zoomScale="60" zoomScaleNormal="60" workbookViewId="0">
      <selection activeCell="W43" sqref="W43"/>
    </sheetView>
  </sheetViews>
  <sheetFormatPr defaultColWidth="9.140625" defaultRowHeight="15" x14ac:dyDescent="0.25"/>
  <cols>
    <col min="1" max="3" width="9.140625" style="55"/>
    <col min="4" max="5" width="8.5703125" style="55" customWidth="1"/>
    <col min="6" max="6" width="9.28515625" style="55" customWidth="1"/>
    <col min="7" max="7" width="6.7109375" style="55" customWidth="1"/>
    <col min="8" max="8" width="8.42578125" style="55" customWidth="1"/>
    <col min="9" max="9" width="8.85546875" style="55" customWidth="1"/>
    <col min="10" max="10" width="6.7109375" style="55" customWidth="1"/>
    <col min="11" max="11" width="4.85546875" style="55" customWidth="1"/>
    <col min="12" max="12" width="5.7109375" style="55" customWidth="1"/>
    <col min="13" max="13" width="6.42578125" style="55" customWidth="1"/>
    <col min="14" max="14" width="6.28515625" style="55" customWidth="1"/>
    <col min="15" max="15" width="6.7109375" style="55" customWidth="1"/>
    <col min="16" max="16" width="9.140625" style="55"/>
    <col min="17" max="17" width="8.42578125" style="55" customWidth="1"/>
    <col min="18" max="18" width="9.5703125" style="55" customWidth="1"/>
    <col min="19" max="19" width="11.140625" style="55" customWidth="1"/>
    <col min="20" max="16384" width="9.140625" style="55"/>
  </cols>
  <sheetData>
    <row r="8" spans="10:32" x14ac:dyDescent="0.25">
      <c r="J8" s="78"/>
      <c r="K8" s="78"/>
      <c r="L8" s="78"/>
      <c r="M8" s="78"/>
      <c r="N8" s="78"/>
      <c r="O8" s="78"/>
      <c r="P8" s="78"/>
      <c r="Q8" s="78"/>
      <c r="R8" s="78"/>
      <c r="S8" s="78"/>
      <c r="T8" s="78"/>
      <c r="U8" s="78"/>
      <c r="V8" s="78"/>
    </row>
    <row r="9" spans="10:32" x14ac:dyDescent="0.25">
      <c r="J9" s="78"/>
      <c r="K9" s="78"/>
      <c r="L9" s="78"/>
      <c r="M9" s="78"/>
      <c r="N9" s="78"/>
      <c r="O9" s="78"/>
      <c r="P9" s="78"/>
      <c r="Q9" s="78"/>
      <c r="R9" s="78"/>
      <c r="S9" s="78"/>
      <c r="T9" s="78"/>
      <c r="U9" s="78"/>
      <c r="V9" s="78"/>
    </row>
    <row r="10" spans="10:32" x14ac:dyDescent="0.25">
      <c r="J10" s="78"/>
      <c r="K10" s="78"/>
      <c r="L10" s="78"/>
      <c r="M10" s="78"/>
      <c r="N10" s="78"/>
      <c r="O10" s="78"/>
      <c r="P10" s="78"/>
      <c r="Q10" s="78"/>
      <c r="R10" s="78"/>
      <c r="S10" s="78"/>
      <c r="T10" s="78"/>
      <c r="U10" s="78"/>
      <c r="V10" s="78"/>
    </row>
    <row r="11" spans="10:32" x14ac:dyDescent="0.25">
      <c r="J11" s="78"/>
      <c r="K11" s="78"/>
      <c r="L11" s="78"/>
      <c r="M11" s="78"/>
      <c r="N11" s="78"/>
      <c r="O11" s="78"/>
      <c r="P11" s="78"/>
      <c r="Q11" s="78"/>
      <c r="R11" s="78"/>
      <c r="S11" s="78"/>
      <c r="T11" s="78"/>
      <c r="U11" s="78"/>
    </row>
    <row r="12" spans="10:32" x14ac:dyDescent="0.25">
      <c r="J12" s="78"/>
      <c r="K12" s="78"/>
      <c r="L12" s="78"/>
      <c r="M12" s="78"/>
      <c r="N12" s="78"/>
      <c r="O12" s="78"/>
      <c r="P12" s="78"/>
      <c r="Q12" s="78"/>
      <c r="R12" s="78"/>
      <c r="S12" s="78"/>
      <c r="T12" s="78"/>
      <c r="U12" s="346"/>
    </row>
    <row r="13" spans="10:32" x14ac:dyDescent="0.25">
      <c r="J13" s="78"/>
      <c r="K13" s="78"/>
      <c r="L13" s="78"/>
      <c r="M13" s="78"/>
      <c r="N13" s="78"/>
      <c r="O13" s="78"/>
      <c r="P13" s="78"/>
      <c r="Q13" s="78"/>
      <c r="R13" s="78"/>
      <c r="S13" s="78"/>
      <c r="T13" s="78"/>
      <c r="U13" s="346"/>
    </row>
    <row r="14" spans="10:32" ht="26.25" x14ac:dyDescent="0.25">
      <c r="J14" s="89"/>
      <c r="K14" s="89"/>
      <c r="L14" s="78"/>
      <c r="M14" s="78"/>
      <c r="N14" s="78"/>
      <c r="O14" s="78"/>
      <c r="P14" s="78"/>
      <c r="Q14" s="78"/>
      <c r="R14" s="78"/>
      <c r="S14" s="78"/>
      <c r="T14" s="78"/>
      <c r="U14" s="78"/>
      <c r="W14" s="90"/>
      <c r="X14" s="90"/>
      <c r="Y14" s="90"/>
      <c r="Z14" s="90"/>
      <c r="AA14" s="90"/>
      <c r="AB14" s="90"/>
      <c r="AC14" s="90"/>
      <c r="AD14" s="90"/>
      <c r="AE14"/>
      <c r="AF14"/>
    </row>
    <row r="15" spans="10:32" ht="26.25" x14ac:dyDescent="0.35">
      <c r="J15" s="91"/>
      <c r="K15" s="91"/>
      <c r="L15" s="92"/>
      <c r="M15" s="92"/>
      <c r="N15" s="92"/>
      <c r="O15" s="92"/>
      <c r="P15" s="92"/>
      <c r="Q15" s="92"/>
      <c r="R15" s="92"/>
      <c r="S15" s="92"/>
      <c r="T15" s="92"/>
      <c r="U15" s="78"/>
      <c r="W15" s="90"/>
      <c r="X15" s="90"/>
      <c r="Y15" s="90"/>
      <c r="Z15" s="90"/>
      <c r="AA15" s="90"/>
      <c r="AB15" s="90"/>
      <c r="AC15" s="90"/>
      <c r="AD15" s="90"/>
      <c r="AE15"/>
      <c r="AF15"/>
    </row>
    <row r="16" spans="10:32" ht="26.25" x14ac:dyDescent="0.35">
      <c r="J16" s="91"/>
      <c r="K16" s="91"/>
      <c r="L16" s="92"/>
      <c r="M16" s="92"/>
      <c r="N16" s="92"/>
      <c r="O16" s="92"/>
      <c r="P16" s="92"/>
      <c r="Q16" s="92"/>
      <c r="R16" s="92"/>
      <c r="S16" s="92"/>
      <c r="T16" s="92"/>
      <c r="U16" s="78"/>
      <c r="W16" s="90"/>
      <c r="X16" s="90"/>
      <c r="Y16" s="90"/>
      <c r="Z16" s="90"/>
      <c r="AA16" s="90"/>
      <c r="AB16" s="90"/>
      <c r="AC16" s="90"/>
      <c r="AD16" s="90"/>
      <c r="AE16"/>
      <c r="AF16"/>
    </row>
    <row r="17" spans="4:32" ht="26.25" x14ac:dyDescent="0.35">
      <c r="D17" s="93"/>
      <c r="E17" s="347"/>
      <c r="F17" s="347"/>
      <c r="G17" s="347"/>
      <c r="H17" s="347"/>
      <c r="I17" s="94"/>
      <c r="J17" s="78"/>
      <c r="K17" s="78"/>
      <c r="L17" s="95"/>
      <c r="M17" s="95"/>
      <c r="N17" s="92"/>
      <c r="O17" s="92"/>
      <c r="P17" s="92"/>
      <c r="Q17" s="92"/>
      <c r="R17" s="92"/>
      <c r="S17" s="92"/>
      <c r="T17" s="92"/>
      <c r="U17" s="346"/>
      <c r="W17" s="90"/>
      <c r="X17" s="90"/>
      <c r="Y17" s="90"/>
      <c r="Z17" s="90"/>
      <c r="AA17" s="90"/>
      <c r="AB17" s="90"/>
      <c r="AC17" s="90"/>
      <c r="AD17" s="90"/>
      <c r="AE17"/>
      <c r="AF17"/>
    </row>
    <row r="18" spans="4:32" ht="26.25" x14ac:dyDescent="0.35">
      <c r="D18" s="93"/>
      <c r="E18" s="94"/>
      <c r="F18" s="94"/>
      <c r="G18" s="94"/>
      <c r="H18" s="94"/>
      <c r="J18" s="78"/>
      <c r="K18" s="78"/>
      <c r="L18" s="92"/>
      <c r="M18" s="92"/>
      <c r="N18" s="92"/>
      <c r="O18" s="92"/>
      <c r="P18" s="92"/>
      <c r="Q18" s="92"/>
      <c r="R18" s="92"/>
      <c r="S18" s="92"/>
      <c r="T18" s="92"/>
      <c r="U18" s="346"/>
      <c r="W18" s="90"/>
      <c r="X18" s="90"/>
      <c r="Y18" s="90"/>
      <c r="Z18" s="90"/>
      <c r="AA18" s="90"/>
      <c r="AB18" s="90"/>
      <c r="AC18" s="90"/>
      <c r="AD18" s="90"/>
      <c r="AE18"/>
      <c r="AF18"/>
    </row>
    <row r="19" spans="4:32" ht="26.25" x14ac:dyDescent="0.35">
      <c r="D19" s="93"/>
      <c r="E19" s="94"/>
      <c r="F19" s="86"/>
      <c r="G19" s="86"/>
      <c r="H19" s="86"/>
      <c r="I19" s="86"/>
      <c r="J19" s="96"/>
      <c r="K19" s="78"/>
      <c r="L19" s="92"/>
      <c r="M19" s="92"/>
      <c r="N19" s="92"/>
      <c r="O19" s="92"/>
      <c r="P19" s="92"/>
      <c r="Q19" s="92"/>
      <c r="R19" s="92"/>
      <c r="S19" s="92"/>
      <c r="T19" s="92"/>
      <c r="U19" s="78"/>
      <c r="W19" s="90"/>
      <c r="X19" s="90"/>
      <c r="Y19" s="90"/>
      <c r="Z19" s="90"/>
      <c r="AA19" s="90"/>
      <c r="AB19" s="90"/>
      <c r="AC19" s="90"/>
      <c r="AD19" s="90"/>
      <c r="AE19"/>
      <c r="AF19"/>
    </row>
    <row r="20" spans="4:32" ht="26.25" x14ac:dyDescent="0.35">
      <c r="D20" s="93"/>
      <c r="E20" s="66"/>
      <c r="F20" s="86"/>
      <c r="G20" s="86"/>
      <c r="H20" s="86"/>
      <c r="I20" s="86"/>
      <c r="J20" s="97"/>
      <c r="K20" s="78"/>
      <c r="L20" s="92"/>
      <c r="M20" s="92"/>
      <c r="N20" s="92"/>
      <c r="O20" s="92"/>
      <c r="P20" s="92"/>
      <c r="Q20" s="92"/>
      <c r="R20" s="92"/>
      <c r="S20" s="92"/>
      <c r="T20" s="92"/>
      <c r="U20" s="78"/>
      <c r="W20" s="90"/>
      <c r="X20" s="90"/>
      <c r="Y20" s="90"/>
      <c r="Z20" s="90"/>
      <c r="AA20" s="90"/>
      <c r="AB20" s="90"/>
      <c r="AC20" s="90"/>
      <c r="AD20" s="90"/>
      <c r="AE20"/>
      <c r="AF20"/>
    </row>
    <row r="21" spans="4:32" ht="26.25" x14ac:dyDescent="0.35">
      <c r="D21" s="93"/>
      <c r="E21" s="66"/>
      <c r="F21" s="86"/>
      <c r="G21" s="86"/>
      <c r="H21" s="86"/>
      <c r="I21" s="93"/>
      <c r="J21" s="78"/>
      <c r="K21" s="78"/>
      <c r="L21" s="92"/>
      <c r="M21" s="92"/>
      <c r="N21" s="92"/>
      <c r="O21" s="92"/>
      <c r="P21" s="92"/>
      <c r="Q21" s="92"/>
      <c r="R21" s="92"/>
      <c r="S21" s="92"/>
      <c r="T21" s="92"/>
      <c r="U21" s="78"/>
      <c r="W21" s="90"/>
      <c r="X21" s="90"/>
      <c r="Y21" s="90"/>
      <c r="Z21" s="90"/>
      <c r="AA21" s="90"/>
      <c r="AB21" s="90"/>
      <c r="AC21" s="90"/>
      <c r="AD21" s="90"/>
      <c r="AE21"/>
      <c r="AF21"/>
    </row>
    <row r="22" spans="4:32" ht="26.25" x14ac:dyDescent="0.35">
      <c r="D22" s="66"/>
      <c r="E22" s="66"/>
      <c r="F22" s="98"/>
      <c r="G22" s="98"/>
      <c r="H22" s="98"/>
      <c r="I22" s="86"/>
      <c r="J22" s="78"/>
      <c r="K22" s="78"/>
      <c r="L22" s="92"/>
      <c r="M22" s="92"/>
      <c r="N22" s="92"/>
      <c r="O22" s="92"/>
      <c r="P22" s="92"/>
      <c r="Q22" s="92"/>
      <c r="R22" s="92"/>
      <c r="S22" s="92"/>
      <c r="T22" s="92"/>
      <c r="U22" s="78"/>
      <c r="W22" s="90"/>
      <c r="X22" s="90"/>
      <c r="Y22" s="90"/>
      <c r="Z22" s="90"/>
      <c r="AA22" s="90"/>
      <c r="AB22" s="90"/>
      <c r="AC22" s="90"/>
      <c r="AD22" s="90"/>
      <c r="AE22"/>
      <c r="AF22"/>
    </row>
    <row r="23" spans="4:32" ht="26.25" x14ac:dyDescent="0.35">
      <c r="D23" s="66"/>
      <c r="J23" s="78"/>
      <c r="K23" s="78"/>
      <c r="L23" s="92"/>
      <c r="M23" s="92"/>
      <c r="N23" s="92"/>
      <c r="O23" s="92"/>
      <c r="P23" s="92"/>
      <c r="Q23" s="92"/>
      <c r="R23" s="92"/>
      <c r="S23" s="92"/>
      <c r="T23" s="92"/>
      <c r="U23" s="78"/>
      <c r="V23" s="78"/>
      <c r="W23" s="90"/>
      <c r="X23" s="90"/>
      <c r="Y23" s="90"/>
      <c r="Z23" s="90"/>
      <c r="AA23" s="90"/>
      <c r="AB23" s="90"/>
      <c r="AC23" s="90"/>
      <c r="AD23" s="90"/>
      <c r="AE23"/>
      <c r="AF23"/>
    </row>
    <row r="24" spans="4:32" ht="26.25" x14ac:dyDescent="0.35">
      <c r="D24" s="66"/>
      <c r="L24" s="82"/>
      <c r="M24" s="82"/>
      <c r="N24" s="82"/>
      <c r="O24" s="82"/>
      <c r="P24" s="82"/>
      <c r="Q24" s="82"/>
      <c r="R24" s="82"/>
      <c r="S24" s="92"/>
      <c r="T24" s="92"/>
      <c r="U24" s="78"/>
      <c r="V24" s="78"/>
      <c r="W24" s="90"/>
      <c r="X24" s="90"/>
      <c r="Y24" s="90"/>
      <c r="Z24" s="90"/>
      <c r="AA24" s="90"/>
      <c r="AB24" s="90"/>
      <c r="AC24" s="90"/>
      <c r="AD24" s="90"/>
      <c r="AE24"/>
      <c r="AF24"/>
    </row>
    <row r="25" spans="4:32" ht="26.25" x14ac:dyDescent="0.35">
      <c r="D25" s="66"/>
      <c r="E25" s="66"/>
      <c r="L25" s="82"/>
      <c r="M25" s="82"/>
      <c r="N25" s="82"/>
      <c r="O25" s="82"/>
      <c r="P25" s="82"/>
      <c r="Q25" s="82"/>
      <c r="R25" s="82"/>
      <c r="S25" s="92"/>
      <c r="T25" s="92"/>
      <c r="U25" s="78"/>
      <c r="V25" s="78"/>
      <c r="W25" s="90"/>
      <c r="X25" s="90"/>
      <c r="Y25" s="90"/>
      <c r="Z25" s="90"/>
      <c r="AA25" s="90"/>
      <c r="AB25" s="90"/>
      <c r="AC25" s="90"/>
      <c r="AD25" s="90"/>
      <c r="AE25"/>
      <c r="AF25"/>
    </row>
    <row r="26" spans="4:32" ht="26.25" x14ac:dyDescent="0.35">
      <c r="D26" s="66"/>
      <c r="E26" s="66"/>
      <c r="L26" s="99"/>
      <c r="M26" s="99"/>
      <c r="N26" s="99"/>
      <c r="O26" s="99"/>
      <c r="P26" s="99"/>
      <c r="Q26" s="99"/>
      <c r="R26" s="82"/>
      <c r="S26" s="92"/>
      <c r="T26" s="92"/>
      <c r="U26" s="78"/>
      <c r="V26" s="78"/>
      <c r="W26" s="3"/>
      <c r="X26" s="3"/>
      <c r="Y26" s="3"/>
      <c r="Z26" s="3"/>
      <c r="AA26" s="3"/>
      <c r="AB26" s="3"/>
      <c r="AC26" s="3"/>
      <c r="AD26" s="3"/>
    </row>
    <row r="27" spans="4:32" ht="26.25" x14ac:dyDescent="0.35">
      <c r="D27" s="66"/>
      <c r="E27" s="66"/>
      <c r="L27" s="82"/>
      <c r="M27" s="82"/>
      <c r="N27" s="82"/>
      <c r="O27" s="82"/>
      <c r="P27" s="82"/>
      <c r="Q27" s="82"/>
      <c r="R27" s="82"/>
      <c r="S27" s="92"/>
      <c r="T27" s="92"/>
      <c r="U27" s="78"/>
      <c r="V27" s="78"/>
      <c r="W27" s="3"/>
      <c r="X27" s="3"/>
      <c r="Y27" s="3"/>
      <c r="Z27" s="3"/>
      <c r="AA27" s="3"/>
      <c r="AB27" s="3"/>
      <c r="AC27" s="3"/>
      <c r="AD27" s="3"/>
    </row>
    <row r="28" spans="4:32" ht="26.25" x14ac:dyDescent="0.35">
      <c r="D28" s="66"/>
      <c r="E28" s="66"/>
      <c r="L28" s="82"/>
      <c r="M28" s="82"/>
      <c r="N28" s="82"/>
      <c r="O28" s="82"/>
      <c r="P28" s="82"/>
      <c r="Q28" s="82"/>
      <c r="R28" s="82"/>
      <c r="S28" s="92"/>
      <c r="T28" s="92"/>
      <c r="U28" s="78"/>
      <c r="V28" s="78"/>
      <c r="W28" s="3"/>
      <c r="X28" s="3"/>
      <c r="Y28" s="3"/>
      <c r="Z28" s="3"/>
      <c r="AA28" s="3"/>
      <c r="AB28" s="3"/>
      <c r="AC28" s="3"/>
      <c r="AD28" s="3"/>
    </row>
    <row r="29" spans="4:32" ht="23.25" x14ac:dyDescent="0.35">
      <c r="L29" s="82"/>
      <c r="M29" s="82"/>
      <c r="N29" s="82"/>
      <c r="O29" s="82"/>
      <c r="P29" s="82"/>
      <c r="Q29" s="82"/>
      <c r="R29" s="82"/>
      <c r="S29" s="92"/>
      <c r="T29" s="92"/>
      <c r="U29" s="78"/>
      <c r="V29" s="78"/>
      <c r="W29" s="3"/>
      <c r="X29" s="3"/>
      <c r="Y29" s="3"/>
      <c r="Z29" s="3"/>
      <c r="AA29" s="3"/>
      <c r="AB29" s="3"/>
      <c r="AC29" s="3"/>
      <c r="AD29" s="3"/>
    </row>
    <row r="30" spans="4:32" ht="23.25" x14ac:dyDescent="0.35">
      <c r="L30" s="82"/>
      <c r="M30" s="82"/>
      <c r="N30" s="82"/>
      <c r="O30" s="82"/>
      <c r="P30" s="82"/>
      <c r="Q30" s="82"/>
      <c r="R30" s="82"/>
      <c r="S30" s="82"/>
      <c r="T30" s="82"/>
      <c r="W30" s="3"/>
      <c r="X30" s="3"/>
      <c r="Y30" s="3"/>
      <c r="Z30" s="3"/>
      <c r="AA30" s="3"/>
      <c r="AB30" s="3"/>
      <c r="AC30" s="3"/>
      <c r="AD30" s="3"/>
    </row>
    <row r="31" spans="4:32" ht="23.25" x14ac:dyDescent="0.35">
      <c r="L31" s="99"/>
      <c r="M31" s="99"/>
      <c r="N31" s="99"/>
      <c r="O31" s="99"/>
      <c r="P31" s="99"/>
      <c r="Q31" s="99"/>
      <c r="R31" s="99"/>
      <c r="S31" s="99"/>
      <c r="T31" s="99"/>
      <c r="W31" s="3"/>
      <c r="X31" s="3"/>
      <c r="Y31" s="3"/>
      <c r="Z31" s="3"/>
      <c r="AA31" s="3"/>
      <c r="AB31" s="3"/>
      <c r="AC31" s="3"/>
      <c r="AD31" s="3"/>
    </row>
    <row r="32" spans="4:32" ht="23.25" x14ac:dyDescent="0.35">
      <c r="L32" s="82"/>
      <c r="M32" s="82"/>
      <c r="N32" s="82"/>
      <c r="O32" s="82"/>
      <c r="P32" s="82"/>
      <c r="Q32" s="82"/>
      <c r="R32" s="82"/>
      <c r="S32" s="82"/>
      <c r="T32" s="82"/>
    </row>
    <row r="33" spans="12:20" ht="23.25" x14ac:dyDescent="0.35">
      <c r="L33" s="82"/>
      <c r="M33" s="82"/>
      <c r="N33" s="82"/>
      <c r="O33" s="82"/>
      <c r="P33" s="82"/>
      <c r="Q33" s="82"/>
      <c r="R33" s="82"/>
      <c r="S33" s="82"/>
      <c r="T33" s="82"/>
    </row>
  </sheetData>
  <mergeCells count="3">
    <mergeCell ref="U12:U13"/>
    <mergeCell ref="E17:H17"/>
    <mergeCell ref="U17:U18"/>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E39:V100"/>
  <sheetViews>
    <sheetView zoomScale="50" zoomScaleNormal="50" workbookViewId="0"/>
  </sheetViews>
  <sheetFormatPr defaultColWidth="9.140625" defaultRowHeight="15" x14ac:dyDescent="0.25"/>
  <cols>
    <col min="1" max="1" width="9.140625" style="1" customWidth="1"/>
    <col min="2" max="2" width="7" style="1" customWidth="1"/>
    <col min="3" max="4" width="9.140625" style="1"/>
    <col min="5" max="5" width="17.5703125" style="1" customWidth="1"/>
    <col min="6" max="6" width="16.140625" style="1" customWidth="1"/>
    <col min="7" max="7" width="14.42578125" style="1" customWidth="1"/>
    <col min="8" max="8" width="14.28515625" style="1" customWidth="1"/>
    <col min="9" max="9" width="13.42578125" style="1" customWidth="1"/>
    <col min="10" max="10" width="15.42578125" style="1" customWidth="1"/>
    <col min="11" max="15" width="9.140625" style="1"/>
    <col min="16" max="16" width="19.42578125" style="1" customWidth="1"/>
    <col min="17" max="17" width="23.7109375" style="1" customWidth="1"/>
    <col min="18" max="18" width="23.42578125" style="1" customWidth="1"/>
    <col min="19" max="19" width="23.140625" style="1" customWidth="1"/>
    <col min="20" max="20" width="21" style="1" customWidth="1"/>
    <col min="21" max="21" width="18.28515625" style="1" customWidth="1"/>
    <col min="22" max="22" width="16.85546875" style="1" customWidth="1"/>
    <col min="23" max="23" width="16.42578125" style="1" customWidth="1"/>
    <col min="24" max="24" width="19.140625" style="1" customWidth="1"/>
    <col min="25" max="25" width="19.42578125" style="1" customWidth="1"/>
    <col min="26" max="26" width="18.7109375" style="1" customWidth="1"/>
    <col min="27" max="27" width="19.42578125" style="1" customWidth="1"/>
    <col min="28" max="16384" width="9.140625" style="1"/>
  </cols>
  <sheetData>
    <row r="39" spans="5:22" ht="15.75" thickBot="1" x14ac:dyDescent="0.3"/>
    <row r="40" spans="5:22" ht="126.75" customHeight="1" thickBot="1" x14ac:dyDescent="0.3">
      <c r="E40" s="193" t="s">
        <v>112</v>
      </c>
      <c r="F40" s="151" t="s">
        <v>125</v>
      </c>
      <c r="G40" s="151" t="s">
        <v>126</v>
      </c>
      <c r="H40" s="151" t="s">
        <v>127</v>
      </c>
      <c r="I40" s="151" t="s">
        <v>128</v>
      </c>
      <c r="J40" s="152" t="s">
        <v>129</v>
      </c>
      <c r="K40" s="354" t="s">
        <v>130</v>
      </c>
      <c r="L40" s="355"/>
      <c r="M40" s="153"/>
      <c r="P40" s="193" t="s">
        <v>112</v>
      </c>
      <c r="Q40" s="155" t="s">
        <v>124</v>
      </c>
      <c r="R40" s="155" t="s">
        <v>114</v>
      </c>
      <c r="S40" s="155" t="s">
        <v>115</v>
      </c>
      <c r="T40" s="156" t="s">
        <v>131</v>
      </c>
    </row>
    <row r="41" spans="5:22" ht="39.75" customHeight="1" thickBot="1" x14ac:dyDescent="0.3">
      <c r="E41" s="157" t="s">
        <v>113</v>
      </c>
      <c r="F41" s="149">
        <v>0</v>
      </c>
      <c r="G41" s="158">
        <v>0</v>
      </c>
      <c r="H41" s="158">
        <v>6</v>
      </c>
      <c r="I41" s="158">
        <v>6</v>
      </c>
      <c r="J41" s="159">
        <v>0</v>
      </c>
      <c r="K41" s="352" t="s">
        <v>132</v>
      </c>
      <c r="L41" s="353"/>
      <c r="M41" s="153"/>
      <c r="P41" s="157" t="s">
        <v>113</v>
      </c>
      <c r="Q41" s="160">
        <v>4</v>
      </c>
      <c r="R41" s="160">
        <v>5</v>
      </c>
      <c r="S41" s="160">
        <v>12</v>
      </c>
      <c r="T41" s="161">
        <f>((S41-Q41)/6)^2</f>
        <v>1.7777777777777777</v>
      </c>
      <c r="V41" s="162"/>
    </row>
    <row r="42" spans="5:22" ht="36" customHeight="1" thickBot="1" x14ac:dyDescent="0.3">
      <c r="E42" s="148" t="s">
        <v>116</v>
      </c>
      <c r="F42" s="149">
        <v>0</v>
      </c>
      <c r="G42" s="158">
        <v>7</v>
      </c>
      <c r="H42" s="158">
        <v>2</v>
      </c>
      <c r="I42" s="158">
        <v>9</v>
      </c>
      <c r="J42" s="149">
        <v>7</v>
      </c>
      <c r="K42" s="350"/>
      <c r="L42" s="351"/>
      <c r="P42" s="148" t="s">
        <v>116</v>
      </c>
      <c r="Q42" s="160">
        <v>1</v>
      </c>
      <c r="R42" s="160">
        <v>1.5</v>
      </c>
      <c r="S42" s="160">
        <v>5</v>
      </c>
      <c r="T42" s="163"/>
    </row>
    <row r="43" spans="5:22" ht="33.75" customHeight="1" thickBot="1" x14ac:dyDescent="0.3">
      <c r="E43" s="148" t="s">
        <v>117</v>
      </c>
      <c r="F43" s="149">
        <v>6</v>
      </c>
      <c r="G43" s="158">
        <v>10</v>
      </c>
      <c r="H43" s="158">
        <v>9</v>
      </c>
      <c r="I43" s="158">
        <v>13</v>
      </c>
      <c r="J43" s="149">
        <v>4</v>
      </c>
      <c r="K43" s="350"/>
      <c r="L43" s="351"/>
      <c r="P43" s="148" t="s">
        <v>117</v>
      </c>
      <c r="Q43" s="160">
        <v>2</v>
      </c>
      <c r="R43" s="160">
        <v>3</v>
      </c>
      <c r="S43" s="160">
        <v>4</v>
      </c>
      <c r="T43" s="163"/>
    </row>
    <row r="44" spans="5:22" ht="29.25" customHeight="1" thickBot="1" x14ac:dyDescent="0.3">
      <c r="E44" s="148" t="s">
        <v>118</v>
      </c>
      <c r="F44" s="149">
        <v>6</v>
      </c>
      <c r="G44" s="158">
        <v>7</v>
      </c>
      <c r="H44" s="158">
        <v>11</v>
      </c>
      <c r="I44" s="158">
        <v>12</v>
      </c>
      <c r="J44" s="149">
        <v>1</v>
      </c>
      <c r="K44" s="350"/>
      <c r="L44" s="351"/>
      <c r="P44" s="148" t="s">
        <v>118</v>
      </c>
      <c r="Q44" s="160">
        <v>3</v>
      </c>
      <c r="R44" s="160">
        <v>4</v>
      </c>
      <c r="S44" s="160">
        <v>11</v>
      </c>
      <c r="T44" s="163"/>
    </row>
    <row r="45" spans="5:22" ht="30" customHeight="1" thickBot="1" x14ac:dyDescent="0.3">
      <c r="E45" s="157" t="s">
        <v>119</v>
      </c>
      <c r="F45" s="149">
        <v>6</v>
      </c>
      <c r="G45" s="158">
        <v>6</v>
      </c>
      <c r="H45" s="158">
        <v>9</v>
      </c>
      <c r="I45" s="158">
        <v>9</v>
      </c>
      <c r="J45" s="159">
        <v>0</v>
      </c>
      <c r="K45" s="352" t="s">
        <v>132</v>
      </c>
      <c r="L45" s="353"/>
      <c r="P45" s="157" t="s">
        <v>119</v>
      </c>
      <c r="Q45" s="160">
        <v>2</v>
      </c>
      <c r="R45" s="160">
        <v>3</v>
      </c>
      <c r="S45" s="160">
        <v>4</v>
      </c>
      <c r="T45" s="161">
        <f>((S45-Q45)/6)^2</f>
        <v>0.1111111111111111</v>
      </c>
    </row>
    <row r="46" spans="5:22" ht="27.75" customHeight="1" thickBot="1" x14ac:dyDescent="0.3">
      <c r="E46" s="148" t="s">
        <v>30</v>
      </c>
      <c r="F46" s="149">
        <v>9</v>
      </c>
      <c r="G46" s="158">
        <v>13</v>
      </c>
      <c r="H46" s="158">
        <v>11</v>
      </c>
      <c r="I46" s="149">
        <v>15</v>
      </c>
      <c r="J46" s="149">
        <v>4</v>
      </c>
      <c r="K46" s="350"/>
      <c r="L46" s="351"/>
      <c r="P46" s="148" t="s">
        <v>30</v>
      </c>
      <c r="Q46" s="160">
        <v>1.5</v>
      </c>
      <c r="R46" s="160">
        <v>2</v>
      </c>
      <c r="S46" s="160">
        <v>2.5</v>
      </c>
      <c r="T46" s="163"/>
    </row>
    <row r="47" spans="5:22" ht="32.25" customHeight="1" thickBot="1" x14ac:dyDescent="0.3">
      <c r="E47" s="148" t="s">
        <v>120</v>
      </c>
      <c r="F47" s="149">
        <v>11</v>
      </c>
      <c r="G47" s="158">
        <v>12</v>
      </c>
      <c r="H47" s="158">
        <v>14</v>
      </c>
      <c r="I47" s="149">
        <v>15</v>
      </c>
      <c r="J47" s="149">
        <v>1</v>
      </c>
      <c r="K47" s="350"/>
      <c r="L47" s="351"/>
      <c r="P47" s="148" t="s">
        <v>120</v>
      </c>
      <c r="Q47" s="160">
        <v>1.5</v>
      </c>
      <c r="R47" s="160">
        <v>3</v>
      </c>
      <c r="S47" s="160">
        <v>4.5</v>
      </c>
      <c r="T47" s="163"/>
    </row>
    <row r="48" spans="5:22" ht="28.5" customHeight="1" thickBot="1" x14ac:dyDescent="0.3">
      <c r="E48" s="157" t="s">
        <v>121</v>
      </c>
      <c r="F48" s="149">
        <v>9</v>
      </c>
      <c r="G48" s="158">
        <v>9</v>
      </c>
      <c r="H48" s="149">
        <v>13</v>
      </c>
      <c r="I48" s="158">
        <v>13</v>
      </c>
      <c r="J48" s="159">
        <v>0</v>
      </c>
      <c r="K48" s="352" t="s">
        <v>132</v>
      </c>
      <c r="L48" s="353"/>
      <c r="P48" s="157" t="s">
        <v>121</v>
      </c>
      <c r="Q48" s="160">
        <v>2.5</v>
      </c>
      <c r="R48" s="160">
        <v>3.5</v>
      </c>
      <c r="S48" s="160">
        <v>7.5</v>
      </c>
      <c r="T48" s="161">
        <f t="shared" ref="T48:T50" si="0">((S48-Q48)/6)^2</f>
        <v>0.69444444444444453</v>
      </c>
    </row>
    <row r="49" spans="5:20" ht="33" customHeight="1" thickBot="1" x14ac:dyDescent="0.3">
      <c r="E49" s="157" t="s">
        <v>122</v>
      </c>
      <c r="F49" s="149">
        <v>13</v>
      </c>
      <c r="G49" s="158">
        <v>13</v>
      </c>
      <c r="H49" s="149">
        <v>15</v>
      </c>
      <c r="I49" s="158">
        <v>15</v>
      </c>
      <c r="J49" s="159">
        <v>0</v>
      </c>
      <c r="K49" s="352" t="s">
        <v>132</v>
      </c>
      <c r="L49" s="353"/>
      <c r="P49" s="157" t="s">
        <v>122</v>
      </c>
      <c r="Q49" s="160">
        <v>1.5</v>
      </c>
      <c r="R49" s="160">
        <v>2</v>
      </c>
      <c r="S49" s="160">
        <v>2.5</v>
      </c>
      <c r="T49" s="161">
        <f t="shared" si="0"/>
        <v>2.7777777777777776E-2</v>
      </c>
    </row>
    <row r="50" spans="5:20" ht="34.5" customHeight="1" thickBot="1" x14ac:dyDescent="0.3">
      <c r="E50" s="157" t="s">
        <v>123</v>
      </c>
      <c r="F50" s="149">
        <v>15</v>
      </c>
      <c r="G50" s="149">
        <v>15</v>
      </c>
      <c r="H50" s="149">
        <v>17</v>
      </c>
      <c r="I50" s="158">
        <v>17</v>
      </c>
      <c r="J50" s="159">
        <v>0</v>
      </c>
      <c r="K50" s="352" t="s">
        <v>132</v>
      </c>
      <c r="L50" s="353"/>
      <c r="P50" s="157" t="s">
        <v>123</v>
      </c>
      <c r="Q50" s="160">
        <v>1</v>
      </c>
      <c r="R50" s="160">
        <v>2</v>
      </c>
      <c r="S50" s="160">
        <v>3</v>
      </c>
      <c r="T50" s="161">
        <f t="shared" si="0"/>
        <v>0.1111111111111111</v>
      </c>
    </row>
    <row r="71" spans="9:10" ht="25.5" customHeight="1" x14ac:dyDescent="0.25"/>
    <row r="74" spans="9:10" x14ac:dyDescent="0.25">
      <c r="I74" s="348"/>
      <c r="J74" s="348"/>
    </row>
    <row r="75" spans="9:10" x14ac:dyDescent="0.25">
      <c r="I75" s="348"/>
      <c r="J75" s="348"/>
    </row>
    <row r="79" spans="9:10" ht="25.5" customHeight="1" x14ac:dyDescent="0.25"/>
    <row r="81" spans="9:18" x14ac:dyDescent="0.25">
      <c r="I81" s="348"/>
      <c r="J81" s="348"/>
    </row>
    <row r="82" spans="9:18" x14ac:dyDescent="0.25">
      <c r="I82" s="348"/>
      <c r="J82" s="348"/>
    </row>
    <row r="86" spans="9:18" ht="25.5" customHeight="1" x14ac:dyDescent="0.25"/>
    <row r="87" spans="9:18" x14ac:dyDescent="0.25">
      <c r="I87" s="348"/>
      <c r="J87" s="348"/>
    </row>
    <row r="88" spans="9:18" x14ac:dyDescent="0.25">
      <c r="I88" s="348"/>
      <c r="J88" s="348"/>
    </row>
    <row r="89" spans="9:18" x14ac:dyDescent="0.25">
      <c r="I89" s="348"/>
      <c r="J89" s="348"/>
    </row>
    <row r="93" spans="9:18" ht="24.75" customHeight="1" x14ac:dyDescent="0.25">
      <c r="P93" s="164"/>
      <c r="Q93" s="349"/>
      <c r="R93" s="349"/>
    </row>
    <row r="94" spans="9:18" x14ac:dyDescent="0.25">
      <c r="Q94" s="349"/>
      <c r="R94" s="349"/>
    </row>
    <row r="99" spans="17:18" ht="26.25" customHeight="1" x14ac:dyDescent="0.25">
      <c r="Q99" s="349"/>
      <c r="R99" s="349"/>
    </row>
    <row r="100" spans="17:18" x14ac:dyDescent="0.25">
      <c r="Q100" s="349"/>
      <c r="R100" s="349"/>
    </row>
  </sheetData>
  <mergeCells count="16">
    <mergeCell ref="K45:L45"/>
    <mergeCell ref="K40:L40"/>
    <mergeCell ref="K41:L41"/>
    <mergeCell ref="K42:L42"/>
    <mergeCell ref="K43:L43"/>
    <mergeCell ref="K44:L44"/>
    <mergeCell ref="I81:J82"/>
    <mergeCell ref="I87:J89"/>
    <mergeCell ref="Q93:R94"/>
    <mergeCell ref="Q99:R100"/>
    <mergeCell ref="K46:L46"/>
    <mergeCell ref="K47:L47"/>
    <mergeCell ref="K48:L48"/>
    <mergeCell ref="K49:L49"/>
    <mergeCell ref="K50:L50"/>
    <mergeCell ref="I74:J75"/>
  </mergeCells>
  <pageMargins left="0.7" right="0.7" top="0.75" bottom="0.75" header="0.3" footer="0.3"/>
  <pageSetup scale="14"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E39:V100"/>
  <sheetViews>
    <sheetView zoomScale="50" zoomScaleNormal="50" workbookViewId="0"/>
  </sheetViews>
  <sheetFormatPr defaultColWidth="9.140625" defaultRowHeight="15" x14ac:dyDescent="0.25"/>
  <cols>
    <col min="1" max="1" width="9.140625" style="1" customWidth="1"/>
    <col min="2" max="2" width="7" style="1" customWidth="1"/>
    <col min="3" max="4" width="9.140625" style="1"/>
    <col min="5" max="5" width="17.5703125" style="1" customWidth="1"/>
    <col min="6" max="6" width="16.140625" style="1" customWidth="1"/>
    <col min="7" max="7" width="14.42578125" style="1" customWidth="1"/>
    <col min="8" max="8" width="14.28515625" style="1" customWidth="1"/>
    <col min="9" max="9" width="13.42578125" style="1" customWidth="1"/>
    <col min="10" max="10" width="15.42578125" style="1" customWidth="1"/>
    <col min="11" max="15" width="9.140625" style="1"/>
    <col min="16" max="16" width="19.42578125" style="1" customWidth="1"/>
    <col min="17" max="17" width="23.7109375" style="1" customWidth="1"/>
    <col min="18" max="18" width="23.42578125" style="1" customWidth="1"/>
    <col min="19" max="19" width="23.140625" style="1" customWidth="1"/>
    <col min="20" max="20" width="21" style="1" customWidth="1"/>
    <col min="21" max="21" width="18.28515625" style="1" customWidth="1"/>
    <col min="22" max="22" width="16.85546875" style="1" customWidth="1"/>
    <col min="23" max="23" width="16.42578125" style="1" customWidth="1"/>
    <col min="24" max="24" width="19.140625" style="1" customWidth="1"/>
    <col min="25" max="25" width="19.42578125" style="1" customWidth="1"/>
    <col min="26" max="26" width="18.7109375" style="1" customWidth="1"/>
    <col min="27" max="27" width="19.42578125" style="1" customWidth="1"/>
    <col min="28" max="16384" width="9.140625" style="1"/>
  </cols>
  <sheetData>
    <row r="39" spans="5:22" ht="15.75" thickBot="1" x14ac:dyDescent="0.3"/>
    <row r="40" spans="5:22" ht="126.75" customHeight="1" thickBot="1" x14ac:dyDescent="0.3">
      <c r="E40" s="193" t="s">
        <v>112</v>
      </c>
      <c r="F40" s="151" t="s">
        <v>125</v>
      </c>
      <c r="G40" s="151" t="s">
        <v>126</v>
      </c>
      <c r="H40" s="151" t="s">
        <v>127</v>
      </c>
      <c r="I40" s="151" t="s">
        <v>128</v>
      </c>
      <c r="J40" s="152" t="s">
        <v>129</v>
      </c>
      <c r="K40" s="354" t="s">
        <v>130</v>
      </c>
      <c r="L40" s="355"/>
      <c r="M40" s="153"/>
      <c r="P40" s="193" t="s">
        <v>112</v>
      </c>
      <c r="Q40" s="155" t="s">
        <v>124</v>
      </c>
      <c r="R40" s="155" t="s">
        <v>114</v>
      </c>
      <c r="S40" s="155" t="s">
        <v>115</v>
      </c>
      <c r="T40" s="156" t="s">
        <v>131</v>
      </c>
    </row>
    <row r="41" spans="5:22" ht="39.75" customHeight="1" thickBot="1" x14ac:dyDescent="0.3">
      <c r="E41" s="157" t="s">
        <v>113</v>
      </c>
      <c r="F41" s="149">
        <v>0</v>
      </c>
      <c r="G41" s="158">
        <v>0</v>
      </c>
      <c r="H41" s="158">
        <v>6</v>
      </c>
      <c r="I41" s="158">
        <v>6</v>
      </c>
      <c r="J41" s="159">
        <v>0</v>
      </c>
      <c r="K41" s="352" t="s">
        <v>132</v>
      </c>
      <c r="L41" s="353"/>
      <c r="M41" s="153"/>
      <c r="P41" s="157" t="s">
        <v>113</v>
      </c>
      <c r="Q41" s="160">
        <v>4</v>
      </c>
      <c r="R41" s="160">
        <v>5</v>
      </c>
      <c r="S41" s="160">
        <v>12</v>
      </c>
      <c r="T41" s="161">
        <f>((S41-Q41)/6)^2</f>
        <v>1.7777777777777777</v>
      </c>
      <c r="V41" s="162"/>
    </row>
    <row r="42" spans="5:22" ht="36" customHeight="1" thickBot="1" x14ac:dyDescent="0.3">
      <c r="E42" s="148" t="s">
        <v>116</v>
      </c>
      <c r="F42" s="149">
        <v>0</v>
      </c>
      <c r="G42" s="158">
        <v>7</v>
      </c>
      <c r="H42" s="158">
        <v>2</v>
      </c>
      <c r="I42" s="158">
        <v>9</v>
      </c>
      <c r="J42" s="149">
        <v>7</v>
      </c>
      <c r="K42" s="350"/>
      <c r="L42" s="351"/>
      <c r="P42" s="148" t="s">
        <v>116</v>
      </c>
      <c r="Q42" s="160">
        <v>1</v>
      </c>
      <c r="R42" s="160">
        <v>1.5</v>
      </c>
      <c r="S42" s="160">
        <v>5</v>
      </c>
      <c r="T42" s="163"/>
    </row>
    <row r="43" spans="5:22" ht="33.75" customHeight="1" thickBot="1" x14ac:dyDescent="0.3">
      <c r="E43" s="148" t="s">
        <v>117</v>
      </c>
      <c r="F43" s="149">
        <v>6</v>
      </c>
      <c r="G43" s="158">
        <v>10</v>
      </c>
      <c r="H43" s="158">
        <v>9</v>
      </c>
      <c r="I43" s="158">
        <v>13</v>
      </c>
      <c r="J43" s="149">
        <v>4</v>
      </c>
      <c r="K43" s="350"/>
      <c r="L43" s="351"/>
      <c r="P43" s="148" t="s">
        <v>117</v>
      </c>
      <c r="Q43" s="160">
        <v>2</v>
      </c>
      <c r="R43" s="160">
        <v>3</v>
      </c>
      <c r="S43" s="160">
        <v>4</v>
      </c>
      <c r="T43" s="163"/>
    </row>
    <row r="44" spans="5:22" ht="29.25" customHeight="1" thickBot="1" x14ac:dyDescent="0.3">
      <c r="E44" s="148" t="s">
        <v>118</v>
      </c>
      <c r="F44" s="149">
        <v>6</v>
      </c>
      <c r="G44" s="158">
        <v>7</v>
      </c>
      <c r="H44" s="158">
        <v>11</v>
      </c>
      <c r="I44" s="158">
        <v>12</v>
      </c>
      <c r="J44" s="149">
        <v>1</v>
      </c>
      <c r="K44" s="350"/>
      <c r="L44" s="351"/>
      <c r="P44" s="148" t="s">
        <v>118</v>
      </c>
      <c r="Q44" s="160">
        <v>3</v>
      </c>
      <c r="R44" s="160">
        <v>4</v>
      </c>
      <c r="S44" s="160">
        <v>11</v>
      </c>
      <c r="T44" s="163"/>
    </row>
    <row r="45" spans="5:22" ht="30" customHeight="1" thickBot="1" x14ac:dyDescent="0.3">
      <c r="E45" s="157" t="s">
        <v>119</v>
      </c>
      <c r="F45" s="149">
        <v>6</v>
      </c>
      <c r="G45" s="158">
        <v>6</v>
      </c>
      <c r="H45" s="158">
        <v>9</v>
      </c>
      <c r="I45" s="158">
        <v>9</v>
      </c>
      <c r="J45" s="159">
        <v>0</v>
      </c>
      <c r="K45" s="352" t="s">
        <v>132</v>
      </c>
      <c r="L45" s="353"/>
      <c r="P45" s="157" t="s">
        <v>119</v>
      </c>
      <c r="Q45" s="160">
        <v>2</v>
      </c>
      <c r="R45" s="160">
        <v>3</v>
      </c>
      <c r="S45" s="160">
        <v>4</v>
      </c>
      <c r="T45" s="161">
        <f>((S45-Q45)/6)^2</f>
        <v>0.1111111111111111</v>
      </c>
    </row>
    <row r="46" spans="5:22" ht="27.75" customHeight="1" thickBot="1" x14ac:dyDescent="0.3">
      <c r="E46" s="148" t="s">
        <v>30</v>
      </c>
      <c r="F46" s="149">
        <v>9</v>
      </c>
      <c r="G46" s="158">
        <v>13</v>
      </c>
      <c r="H46" s="158">
        <v>11</v>
      </c>
      <c r="I46" s="149">
        <v>15</v>
      </c>
      <c r="J46" s="149">
        <v>4</v>
      </c>
      <c r="K46" s="350"/>
      <c r="L46" s="351"/>
      <c r="P46" s="148" t="s">
        <v>30</v>
      </c>
      <c r="Q46" s="160">
        <v>1.5</v>
      </c>
      <c r="R46" s="160">
        <v>2</v>
      </c>
      <c r="S46" s="160">
        <v>2.5</v>
      </c>
      <c r="T46" s="163"/>
    </row>
    <row r="47" spans="5:22" ht="32.25" customHeight="1" thickBot="1" x14ac:dyDescent="0.3">
      <c r="E47" s="148" t="s">
        <v>120</v>
      </c>
      <c r="F47" s="149">
        <v>11</v>
      </c>
      <c r="G47" s="158">
        <v>12</v>
      </c>
      <c r="H47" s="158">
        <v>14</v>
      </c>
      <c r="I47" s="149">
        <v>15</v>
      </c>
      <c r="J47" s="149">
        <v>1</v>
      </c>
      <c r="K47" s="350"/>
      <c r="L47" s="351"/>
      <c r="P47" s="148" t="s">
        <v>120</v>
      </c>
      <c r="Q47" s="160">
        <v>1.5</v>
      </c>
      <c r="R47" s="160">
        <v>3</v>
      </c>
      <c r="S47" s="160">
        <v>4.5</v>
      </c>
      <c r="T47" s="163"/>
    </row>
    <row r="48" spans="5:22" ht="28.5" customHeight="1" thickBot="1" x14ac:dyDescent="0.3">
      <c r="E48" s="157" t="s">
        <v>121</v>
      </c>
      <c r="F48" s="149">
        <v>9</v>
      </c>
      <c r="G48" s="158">
        <v>9</v>
      </c>
      <c r="H48" s="149">
        <v>13</v>
      </c>
      <c r="I48" s="158">
        <v>13</v>
      </c>
      <c r="J48" s="159">
        <v>0</v>
      </c>
      <c r="K48" s="352" t="s">
        <v>132</v>
      </c>
      <c r="L48" s="353"/>
      <c r="P48" s="157" t="s">
        <v>121</v>
      </c>
      <c r="Q48" s="160">
        <v>2.5</v>
      </c>
      <c r="R48" s="160">
        <v>3.5</v>
      </c>
      <c r="S48" s="160">
        <v>7.5</v>
      </c>
      <c r="T48" s="161">
        <f t="shared" ref="T48:T50" si="0">((S48-Q48)/6)^2</f>
        <v>0.69444444444444453</v>
      </c>
    </row>
    <row r="49" spans="5:20" ht="33" customHeight="1" thickBot="1" x14ac:dyDescent="0.3">
      <c r="E49" s="157" t="s">
        <v>122</v>
      </c>
      <c r="F49" s="149">
        <v>13</v>
      </c>
      <c r="G49" s="158">
        <v>13</v>
      </c>
      <c r="H49" s="149">
        <v>15</v>
      </c>
      <c r="I49" s="158">
        <v>15</v>
      </c>
      <c r="J49" s="159">
        <v>0</v>
      </c>
      <c r="K49" s="352" t="s">
        <v>132</v>
      </c>
      <c r="L49" s="353"/>
      <c r="P49" s="157" t="s">
        <v>122</v>
      </c>
      <c r="Q49" s="160">
        <v>1.5</v>
      </c>
      <c r="R49" s="160">
        <v>2</v>
      </c>
      <c r="S49" s="160">
        <v>2.5</v>
      </c>
      <c r="T49" s="161">
        <f t="shared" si="0"/>
        <v>2.7777777777777776E-2</v>
      </c>
    </row>
    <row r="50" spans="5:20" ht="34.5" customHeight="1" thickBot="1" x14ac:dyDescent="0.3">
      <c r="E50" s="157" t="s">
        <v>123</v>
      </c>
      <c r="F50" s="149">
        <v>15</v>
      </c>
      <c r="G50" s="149">
        <v>15</v>
      </c>
      <c r="H50" s="149">
        <v>17</v>
      </c>
      <c r="I50" s="158">
        <v>17</v>
      </c>
      <c r="J50" s="159">
        <v>0</v>
      </c>
      <c r="K50" s="352" t="s">
        <v>132</v>
      </c>
      <c r="L50" s="353"/>
      <c r="P50" s="157" t="s">
        <v>123</v>
      </c>
      <c r="Q50" s="160">
        <v>1</v>
      </c>
      <c r="R50" s="160">
        <v>2</v>
      </c>
      <c r="S50" s="160">
        <v>3</v>
      </c>
      <c r="T50" s="161">
        <f t="shared" si="0"/>
        <v>0.1111111111111111</v>
      </c>
    </row>
    <row r="71" spans="9:10" ht="25.5" customHeight="1" x14ac:dyDescent="0.25"/>
    <row r="74" spans="9:10" x14ac:dyDescent="0.25">
      <c r="I74" s="348"/>
      <c r="J74" s="348"/>
    </row>
    <row r="75" spans="9:10" x14ac:dyDescent="0.25">
      <c r="I75" s="348"/>
      <c r="J75" s="348"/>
    </row>
    <row r="79" spans="9:10" ht="25.5" customHeight="1" x14ac:dyDescent="0.25"/>
    <row r="81" spans="9:18" x14ac:dyDescent="0.25">
      <c r="I81" s="348"/>
      <c r="J81" s="348"/>
    </row>
    <row r="82" spans="9:18" x14ac:dyDescent="0.25">
      <c r="I82" s="348"/>
      <c r="J82" s="348"/>
    </row>
    <row r="86" spans="9:18" ht="25.5" customHeight="1" x14ac:dyDescent="0.25"/>
    <row r="87" spans="9:18" x14ac:dyDescent="0.25">
      <c r="I87" s="348"/>
      <c r="J87" s="348"/>
    </row>
    <row r="88" spans="9:18" x14ac:dyDescent="0.25">
      <c r="I88" s="348"/>
      <c r="J88" s="348"/>
    </row>
    <row r="89" spans="9:18" x14ac:dyDescent="0.25">
      <c r="I89" s="348"/>
      <c r="J89" s="348"/>
    </row>
    <row r="93" spans="9:18" ht="24.75" customHeight="1" x14ac:dyDescent="0.25">
      <c r="P93" s="164"/>
      <c r="Q93" s="349"/>
      <c r="R93" s="349"/>
    </row>
    <row r="94" spans="9:18" x14ac:dyDescent="0.25">
      <c r="Q94" s="349"/>
      <c r="R94" s="349"/>
    </row>
    <row r="99" spans="17:18" ht="26.25" customHeight="1" x14ac:dyDescent="0.25">
      <c r="Q99" s="349"/>
      <c r="R99" s="349"/>
    </row>
    <row r="100" spans="17:18" x14ac:dyDescent="0.25">
      <c r="Q100" s="349"/>
      <c r="R100" s="349"/>
    </row>
  </sheetData>
  <mergeCells count="16">
    <mergeCell ref="I81:J82"/>
    <mergeCell ref="I87:J89"/>
    <mergeCell ref="Q93:R94"/>
    <mergeCell ref="Q99:R100"/>
    <mergeCell ref="K46:L46"/>
    <mergeCell ref="K47:L47"/>
    <mergeCell ref="K48:L48"/>
    <mergeCell ref="K49:L49"/>
    <mergeCell ref="K50:L50"/>
    <mergeCell ref="I74:J75"/>
    <mergeCell ref="K45:L45"/>
    <mergeCell ref="K40:L40"/>
    <mergeCell ref="K41:L41"/>
    <mergeCell ref="K42:L42"/>
    <mergeCell ref="K43:L43"/>
    <mergeCell ref="K44:L44"/>
  </mergeCells>
  <pageMargins left="0.7" right="0.7" top="0.75" bottom="0.75" header="0.3" footer="0.3"/>
  <pageSetup scale="14"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D30:W96"/>
  <sheetViews>
    <sheetView zoomScale="50" zoomScaleNormal="50" workbookViewId="0"/>
  </sheetViews>
  <sheetFormatPr defaultColWidth="9.140625" defaultRowHeight="15" x14ac:dyDescent="0.25"/>
  <cols>
    <col min="1" max="1" width="9.140625" style="1"/>
    <col min="2" max="2" width="9.140625" style="1" customWidth="1"/>
    <col min="3" max="3" width="7" style="1" customWidth="1"/>
    <col min="4" max="5" width="9.140625" style="1"/>
    <col min="6" max="6" width="14.42578125" style="1" customWidth="1"/>
    <col min="7" max="7" width="16.140625" style="1" customWidth="1"/>
    <col min="8" max="8" width="16.7109375" style="1" customWidth="1"/>
    <col min="9" max="9" width="14.28515625" style="1" customWidth="1"/>
    <col min="10" max="10" width="13.42578125" style="1" customWidth="1"/>
    <col min="11" max="11" width="10.85546875" style="1" customWidth="1"/>
    <col min="12" max="16" width="9.140625" style="1"/>
    <col min="17" max="17" width="19.42578125" style="1" customWidth="1"/>
    <col min="18" max="18" width="23.7109375" style="1" customWidth="1"/>
    <col min="19" max="19" width="23.42578125" style="1" customWidth="1"/>
    <col min="20" max="20" width="23.140625" style="1" customWidth="1"/>
    <col min="21" max="21" width="21" style="1" customWidth="1"/>
    <col min="22" max="22" width="18.28515625" style="1" customWidth="1"/>
    <col min="23" max="23" width="16.85546875" style="1" customWidth="1"/>
    <col min="24" max="24" width="16.42578125" style="1" customWidth="1"/>
    <col min="25" max="25" width="19.140625" style="1" customWidth="1"/>
    <col min="26" max="26" width="19.42578125" style="1" customWidth="1"/>
    <col min="27" max="27" width="18.7109375" style="1" customWidth="1"/>
    <col min="28" max="28" width="19.42578125" style="1" customWidth="1"/>
    <col min="29" max="16384" width="9.140625" style="1"/>
  </cols>
  <sheetData>
    <row r="30" spans="4:17" ht="23.45" customHeight="1" x14ac:dyDescent="0.25">
      <c r="D30" s="192"/>
      <c r="E30" s="192"/>
      <c r="F30" s="28"/>
      <c r="G30" s="28"/>
      <c r="H30" s="28"/>
      <c r="I30" s="28"/>
      <c r="J30" s="28"/>
      <c r="K30" s="28"/>
      <c r="L30" s="28"/>
      <c r="M30" s="28"/>
      <c r="N30" s="28"/>
      <c r="O30" s="28"/>
      <c r="P30" s="28"/>
      <c r="Q30" s="28"/>
    </row>
    <row r="34" spans="6:23" ht="15.75" thickBot="1" x14ac:dyDescent="0.3"/>
    <row r="35" spans="6:23" ht="126.75" customHeight="1" thickBot="1" x14ac:dyDescent="0.3">
      <c r="F35" s="150" t="s">
        <v>112</v>
      </c>
      <c r="G35" s="151" t="s">
        <v>125</v>
      </c>
      <c r="H35" s="151" t="s">
        <v>126</v>
      </c>
      <c r="I35" s="151" t="s">
        <v>127</v>
      </c>
      <c r="J35" s="151" t="s">
        <v>128</v>
      </c>
      <c r="K35" s="152" t="s">
        <v>129</v>
      </c>
      <c r="L35" s="354" t="s">
        <v>130</v>
      </c>
      <c r="M35" s="355"/>
      <c r="N35" s="153"/>
      <c r="Q35" s="154" t="s">
        <v>112</v>
      </c>
      <c r="R35" s="155" t="s">
        <v>124</v>
      </c>
      <c r="S35" s="155" t="s">
        <v>114</v>
      </c>
      <c r="T35" s="155" t="s">
        <v>115</v>
      </c>
      <c r="U35" s="156" t="s">
        <v>131</v>
      </c>
    </row>
    <row r="36" spans="6:23" ht="39.75" customHeight="1" thickBot="1" x14ac:dyDescent="0.3">
      <c r="F36" s="157" t="s">
        <v>113</v>
      </c>
      <c r="G36" s="149">
        <v>0</v>
      </c>
      <c r="H36" s="158">
        <v>0</v>
      </c>
      <c r="I36" s="158">
        <v>6</v>
      </c>
      <c r="J36" s="158">
        <v>6</v>
      </c>
      <c r="K36" s="159">
        <v>0</v>
      </c>
      <c r="L36" s="352" t="s">
        <v>132</v>
      </c>
      <c r="M36" s="353"/>
      <c r="N36" s="153"/>
      <c r="Q36" s="157" t="s">
        <v>113</v>
      </c>
      <c r="R36" s="160">
        <v>4</v>
      </c>
      <c r="S36" s="160">
        <v>5</v>
      </c>
      <c r="T36" s="160">
        <v>12</v>
      </c>
      <c r="U36" s="161">
        <f>((T36-R36)/6)^2</f>
        <v>1.7777777777777777</v>
      </c>
      <c r="W36" s="162"/>
    </row>
    <row r="37" spans="6:23" ht="36" customHeight="1" thickBot="1" x14ac:dyDescent="0.3">
      <c r="F37" s="148" t="s">
        <v>116</v>
      </c>
      <c r="G37" s="149">
        <v>0</v>
      </c>
      <c r="H37" s="158">
        <v>7</v>
      </c>
      <c r="I37" s="158">
        <v>2</v>
      </c>
      <c r="J37" s="158">
        <v>9</v>
      </c>
      <c r="K37" s="149">
        <v>7</v>
      </c>
      <c r="L37" s="350"/>
      <c r="M37" s="351"/>
      <c r="Q37" s="148" t="s">
        <v>116</v>
      </c>
      <c r="R37" s="160">
        <v>1</v>
      </c>
      <c r="S37" s="160">
        <v>1.5</v>
      </c>
      <c r="T37" s="160">
        <v>5</v>
      </c>
      <c r="U37" s="163"/>
    </row>
    <row r="38" spans="6:23" ht="33.75" customHeight="1" thickBot="1" x14ac:dyDescent="0.3">
      <c r="F38" s="148" t="s">
        <v>117</v>
      </c>
      <c r="G38" s="149">
        <v>6</v>
      </c>
      <c r="H38" s="158">
        <v>10</v>
      </c>
      <c r="I38" s="158">
        <v>9</v>
      </c>
      <c r="J38" s="158">
        <v>13</v>
      </c>
      <c r="K38" s="149">
        <v>4</v>
      </c>
      <c r="L38" s="350"/>
      <c r="M38" s="351"/>
      <c r="Q38" s="148" t="s">
        <v>117</v>
      </c>
      <c r="R38" s="160">
        <v>2</v>
      </c>
      <c r="S38" s="160">
        <v>3</v>
      </c>
      <c r="T38" s="160">
        <v>4</v>
      </c>
      <c r="U38" s="163"/>
    </row>
    <row r="39" spans="6:23" ht="29.25" customHeight="1" thickBot="1" x14ac:dyDescent="0.45">
      <c r="F39" s="148" t="s">
        <v>118</v>
      </c>
      <c r="G39" s="149">
        <v>6</v>
      </c>
      <c r="H39" s="158">
        <v>7</v>
      </c>
      <c r="I39" s="158">
        <v>11</v>
      </c>
      <c r="J39" s="158">
        <v>12</v>
      </c>
      <c r="K39" s="149">
        <v>1</v>
      </c>
      <c r="L39" s="350"/>
      <c r="M39" s="351"/>
      <c r="Q39" s="148" t="s">
        <v>118</v>
      </c>
      <c r="R39" s="160">
        <v>3</v>
      </c>
      <c r="S39" s="160">
        <v>4</v>
      </c>
      <c r="T39" s="160">
        <v>11</v>
      </c>
      <c r="U39" s="163"/>
      <c r="W39" s="214">
        <f>((T36-R36)/6)^2</f>
        <v>1.7777777777777777</v>
      </c>
    </row>
    <row r="40" spans="6:23" ht="30" customHeight="1" thickBot="1" x14ac:dyDescent="0.3">
      <c r="F40" s="157" t="s">
        <v>119</v>
      </c>
      <c r="G40" s="149">
        <v>6</v>
      </c>
      <c r="H40" s="158">
        <v>6</v>
      </c>
      <c r="I40" s="158">
        <v>9</v>
      </c>
      <c r="J40" s="158">
        <v>9</v>
      </c>
      <c r="K40" s="159">
        <v>0</v>
      </c>
      <c r="L40" s="352" t="s">
        <v>132</v>
      </c>
      <c r="M40" s="353"/>
      <c r="Q40" s="157" t="s">
        <v>119</v>
      </c>
      <c r="R40" s="160">
        <v>2</v>
      </c>
      <c r="S40" s="160">
        <v>3</v>
      </c>
      <c r="T40" s="160">
        <v>4</v>
      </c>
      <c r="U40" s="161">
        <f>((T40-R40)/6)^2</f>
        <v>0.1111111111111111</v>
      </c>
    </row>
    <row r="41" spans="6:23" ht="27.75" customHeight="1" thickBot="1" x14ac:dyDescent="0.3">
      <c r="F41" s="148" t="s">
        <v>30</v>
      </c>
      <c r="G41" s="149">
        <v>9</v>
      </c>
      <c r="H41" s="158">
        <v>13</v>
      </c>
      <c r="I41" s="158">
        <v>11</v>
      </c>
      <c r="J41" s="149">
        <v>15</v>
      </c>
      <c r="K41" s="149">
        <v>4</v>
      </c>
      <c r="L41" s="350"/>
      <c r="M41" s="351"/>
      <c r="Q41" s="148" t="s">
        <v>30</v>
      </c>
      <c r="R41" s="160">
        <v>1.5</v>
      </c>
      <c r="S41" s="160">
        <v>2</v>
      </c>
      <c r="T41" s="160">
        <v>2.5</v>
      </c>
      <c r="U41" s="163"/>
    </row>
    <row r="42" spans="6:23" ht="32.25" customHeight="1" thickBot="1" x14ac:dyDescent="0.3">
      <c r="F42" s="148" t="s">
        <v>120</v>
      </c>
      <c r="G42" s="149">
        <v>11</v>
      </c>
      <c r="H42" s="158">
        <v>12</v>
      </c>
      <c r="I42" s="158">
        <v>14</v>
      </c>
      <c r="J42" s="149">
        <v>15</v>
      </c>
      <c r="K42" s="149">
        <v>1</v>
      </c>
      <c r="L42" s="350"/>
      <c r="M42" s="351"/>
      <c r="Q42" s="148" t="s">
        <v>120</v>
      </c>
      <c r="R42" s="160">
        <v>1.5</v>
      </c>
      <c r="S42" s="160">
        <v>3</v>
      </c>
      <c r="T42" s="160">
        <v>4.5</v>
      </c>
      <c r="U42" s="163"/>
    </row>
    <row r="43" spans="6:23" ht="28.5" customHeight="1" thickBot="1" x14ac:dyDescent="0.3">
      <c r="F43" s="157" t="s">
        <v>121</v>
      </c>
      <c r="G43" s="149">
        <v>9</v>
      </c>
      <c r="H43" s="158">
        <v>9</v>
      </c>
      <c r="I43" s="149">
        <v>13</v>
      </c>
      <c r="J43" s="158">
        <v>13</v>
      </c>
      <c r="K43" s="159">
        <v>0</v>
      </c>
      <c r="L43" s="352" t="s">
        <v>132</v>
      </c>
      <c r="M43" s="353"/>
      <c r="Q43" s="157" t="s">
        <v>121</v>
      </c>
      <c r="R43" s="160">
        <v>2.5</v>
      </c>
      <c r="S43" s="160">
        <v>3.5</v>
      </c>
      <c r="T43" s="160">
        <v>7.5</v>
      </c>
      <c r="U43" s="161">
        <f t="shared" ref="U43:U45" si="0">((T43-R43)/6)^2</f>
        <v>0.69444444444444453</v>
      </c>
    </row>
    <row r="44" spans="6:23" ht="33" customHeight="1" thickBot="1" x14ac:dyDescent="0.3">
      <c r="F44" s="157" t="s">
        <v>122</v>
      </c>
      <c r="G44" s="149">
        <v>13</v>
      </c>
      <c r="H44" s="158">
        <v>13</v>
      </c>
      <c r="I44" s="149">
        <v>15</v>
      </c>
      <c r="J44" s="158">
        <v>15</v>
      </c>
      <c r="K44" s="159">
        <v>0</v>
      </c>
      <c r="L44" s="352" t="s">
        <v>132</v>
      </c>
      <c r="M44" s="353"/>
      <c r="Q44" s="157" t="s">
        <v>122</v>
      </c>
      <c r="R44" s="160">
        <v>1.5</v>
      </c>
      <c r="S44" s="160">
        <v>2</v>
      </c>
      <c r="T44" s="160">
        <v>2.5</v>
      </c>
      <c r="U44" s="161">
        <f t="shared" si="0"/>
        <v>2.7777777777777776E-2</v>
      </c>
    </row>
    <row r="45" spans="6:23" ht="34.5" customHeight="1" thickBot="1" x14ac:dyDescent="0.3">
      <c r="F45" s="157" t="s">
        <v>123</v>
      </c>
      <c r="G45" s="149">
        <v>15</v>
      </c>
      <c r="H45" s="149">
        <v>15</v>
      </c>
      <c r="I45" s="149">
        <v>17</v>
      </c>
      <c r="J45" s="158">
        <v>17</v>
      </c>
      <c r="K45" s="159">
        <v>0</v>
      </c>
      <c r="L45" s="352" t="s">
        <v>150</v>
      </c>
      <c r="M45" s="353"/>
      <c r="Q45" s="157" t="s">
        <v>123</v>
      </c>
      <c r="R45" s="160">
        <v>1</v>
      </c>
      <c r="S45" s="160">
        <v>2</v>
      </c>
      <c r="T45" s="160">
        <v>3</v>
      </c>
      <c r="U45" s="161">
        <f t="shared" si="0"/>
        <v>0.1111111111111111</v>
      </c>
    </row>
    <row r="48" spans="6:23" x14ac:dyDescent="0.25">
      <c r="U48" s="356">
        <f>U36+U40+U43+U44+U45</f>
        <v>2.7222222222222223</v>
      </c>
    </row>
    <row r="49" spans="18:21" x14ac:dyDescent="0.25">
      <c r="U49" s="357"/>
    </row>
    <row r="50" spans="18:21" x14ac:dyDescent="0.25">
      <c r="U50" s="357"/>
    </row>
    <row r="53" spans="18:21" ht="15" customHeight="1" x14ac:dyDescent="0.25">
      <c r="R53" s="349"/>
      <c r="S53" s="349"/>
    </row>
    <row r="54" spans="18:21" ht="15" customHeight="1" x14ac:dyDescent="0.25">
      <c r="R54" s="349"/>
      <c r="S54" s="349"/>
    </row>
    <row r="55" spans="18:21" x14ac:dyDescent="0.25">
      <c r="R55" s="349"/>
      <c r="S55" s="349"/>
    </row>
    <row r="66" spans="10:20" ht="25.5" customHeight="1" x14ac:dyDescent="0.25">
      <c r="R66" s="364">
        <f>1.78+0.11+0.69+0.03+0.11</f>
        <v>2.7199999999999998</v>
      </c>
      <c r="S66" s="364"/>
    </row>
    <row r="67" spans="10:20" x14ac:dyDescent="0.25">
      <c r="R67" s="364"/>
      <c r="S67" s="364"/>
    </row>
    <row r="68" spans="10:20" x14ac:dyDescent="0.25">
      <c r="R68" s="364"/>
      <c r="S68" s="364"/>
    </row>
    <row r="69" spans="10:20" x14ac:dyDescent="0.25">
      <c r="J69" s="359">
        <f>U36+U40+U43+U44+U45</f>
        <v>2.7222222222222223</v>
      </c>
      <c r="K69" s="359"/>
    </row>
    <row r="70" spans="10:20" ht="15.75" thickBot="1" x14ac:dyDescent="0.3">
      <c r="J70" s="360"/>
      <c r="K70" s="360"/>
    </row>
    <row r="74" spans="10:20" ht="25.5" customHeight="1" x14ac:dyDescent="0.25"/>
    <row r="75" spans="10:20" ht="15" customHeight="1" x14ac:dyDescent="0.25">
      <c r="R75" s="364">
        <f>SQRT(2.72)</f>
        <v>1.6492422502470643</v>
      </c>
      <c r="S75" s="364"/>
      <c r="T75" s="358"/>
    </row>
    <row r="76" spans="10:20" ht="15" customHeight="1" x14ac:dyDescent="0.25">
      <c r="J76" s="359">
        <f>SQRT(J69)</f>
        <v>1.6499158227686108</v>
      </c>
      <c r="K76" s="359"/>
      <c r="R76" s="364"/>
      <c r="S76" s="364"/>
      <c r="T76" s="358"/>
    </row>
    <row r="77" spans="10:20" ht="24.75" customHeight="1" thickBot="1" x14ac:dyDescent="0.3">
      <c r="J77" s="360"/>
      <c r="K77" s="360"/>
      <c r="R77" s="364"/>
      <c r="S77" s="364"/>
      <c r="T77" s="358"/>
    </row>
    <row r="81" spans="10:19" ht="19.5" customHeight="1" thickBot="1" x14ac:dyDescent="0.3">
      <c r="R81" s="364">
        <f>(20-17)/1.65</f>
        <v>1.8181818181818183</v>
      </c>
      <c r="S81" s="364"/>
    </row>
    <row r="82" spans="10:19" ht="15" customHeight="1" x14ac:dyDescent="0.25">
      <c r="J82" s="361">
        <f>STANDARDIZE(20,17,1.65)</f>
        <v>1.8181818181818183</v>
      </c>
      <c r="K82" s="361"/>
      <c r="R82" s="364"/>
      <c r="S82" s="364"/>
    </row>
    <row r="83" spans="10:19" ht="15" customHeight="1" x14ac:dyDescent="0.25">
      <c r="J83" s="359"/>
      <c r="K83" s="359"/>
      <c r="R83" s="364"/>
      <c r="S83" s="364"/>
    </row>
    <row r="84" spans="10:19" x14ac:dyDescent="0.25">
      <c r="J84" s="359"/>
      <c r="K84" s="359"/>
    </row>
    <row r="88" spans="10:19" ht="24.75" customHeight="1" x14ac:dyDescent="0.25">
      <c r="Q88" s="164">
        <f>_xlfn.NORM.S.DIST(1.82,1)</f>
        <v>0.96562049755411006</v>
      </c>
      <c r="R88" s="362">
        <f>NORMSDIST(1.82)</f>
        <v>0.96562049755411006</v>
      </c>
      <c r="S88" s="362"/>
    </row>
    <row r="89" spans="10:19" ht="15" customHeight="1" x14ac:dyDescent="0.25">
      <c r="R89" s="362"/>
      <c r="S89" s="362"/>
    </row>
    <row r="90" spans="10:19" ht="15" customHeight="1" x14ac:dyDescent="0.25">
      <c r="R90" s="362"/>
      <c r="S90" s="362"/>
    </row>
    <row r="94" spans="10:19" ht="26.25" customHeight="1" x14ac:dyDescent="0.25">
      <c r="R94" s="363">
        <f>1-0.9656</f>
        <v>3.4399999999999986E-2</v>
      </c>
      <c r="S94" s="363"/>
    </row>
    <row r="95" spans="10:19" ht="15" customHeight="1" x14ac:dyDescent="0.25">
      <c r="R95" s="363"/>
      <c r="S95" s="363"/>
    </row>
    <row r="96" spans="10:19" ht="15" customHeight="1" x14ac:dyDescent="0.25">
      <c r="R96" s="363"/>
      <c r="S96" s="363"/>
    </row>
  </sheetData>
  <mergeCells count="22">
    <mergeCell ref="R88:S90"/>
    <mergeCell ref="R94:S96"/>
    <mergeCell ref="R53:S55"/>
    <mergeCell ref="R66:S68"/>
    <mergeCell ref="R75:S77"/>
    <mergeCell ref="R81:S83"/>
    <mergeCell ref="L36:M36"/>
    <mergeCell ref="L35:M35"/>
    <mergeCell ref="J69:K70"/>
    <mergeCell ref="J76:K77"/>
    <mergeCell ref="J82:K84"/>
    <mergeCell ref="L40:M40"/>
    <mergeCell ref="L45:M45"/>
    <mergeCell ref="L44:M44"/>
    <mergeCell ref="L43:M43"/>
    <mergeCell ref="L42:M42"/>
    <mergeCell ref="L41:M41"/>
    <mergeCell ref="U48:U50"/>
    <mergeCell ref="T75:T77"/>
    <mergeCell ref="L39:M39"/>
    <mergeCell ref="L38:M38"/>
    <mergeCell ref="L37:M37"/>
  </mergeCells>
  <pageMargins left="0.7" right="0.7" top="0.75" bottom="0.75" header="0.3" footer="0.3"/>
  <pageSetup scale="2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7"/>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8"/>
      <c r="L14" s="28"/>
      <c r="M14" s="28"/>
      <c r="N14" s="28"/>
      <c r="O14" s="28"/>
      <c r="P14" s="28"/>
      <c r="Q14" s="28"/>
      <c r="R14" s="28"/>
      <c r="S14" s="28"/>
      <c r="T14" s="28"/>
      <c r="U14" s="28"/>
      <c r="V14" s="28"/>
      <c r="W14" s="28"/>
      <c r="X14" s="28"/>
      <c r="Y14" s="28"/>
      <c r="Z14" s="28"/>
      <c r="AA14" s="28"/>
    </row>
    <row r="15" spans="1:27" x14ac:dyDescent="0.25">
      <c r="K15" s="28"/>
      <c r="L15" s="28"/>
      <c r="M15" s="28"/>
      <c r="N15" s="28"/>
      <c r="O15" s="28"/>
      <c r="P15" s="28"/>
      <c r="Q15" s="28"/>
      <c r="R15" s="28"/>
      <c r="S15" s="28"/>
      <c r="T15" s="28"/>
      <c r="U15" s="28"/>
      <c r="V15" s="28"/>
      <c r="W15" s="28"/>
      <c r="X15" s="28"/>
      <c r="Y15" s="28"/>
      <c r="Z15" s="28"/>
      <c r="AA15" s="28"/>
    </row>
    <row r="16" spans="1:27" x14ac:dyDescent="0.25">
      <c r="K16" s="28"/>
      <c r="L16" s="28"/>
      <c r="M16" s="28"/>
      <c r="N16" s="28"/>
      <c r="O16" s="28"/>
      <c r="P16" s="28"/>
      <c r="Q16" s="28"/>
      <c r="R16" s="28"/>
      <c r="S16" s="28"/>
      <c r="T16" s="28"/>
      <c r="U16" s="28"/>
      <c r="V16" s="28"/>
      <c r="W16" s="28"/>
      <c r="X16" s="28"/>
      <c r="Y16" s="28"/>
      <c r="Z16" s="28"/>
      <c r="AA16" s="28"/>
    </row>
    <row r="17" spans="11:27" x14ac:dyDescent="0.25">
      <c r="K17" s="28"/>
      <c r="L17" s="28"/>
      <c r="M17" s="28"/>
      <c r="N17" s="28"/>
      <c r="O17" s="28"/>
      <c r="P17" s="28"/>
      <c r="Q17" s="28"/>
      <c r="R17" s="28"/>
      <c r="S17" s="28"/>
      <c r="T17" s="28"/>
      <c r="U17" s="28"/>
      <c r="V17" s="28"/>
      <c r="W17" s="28"/>
      <c r="X17" s="28"/>
      <c r="Y17" s="28"/>
      <c r="Z17" s="28"/>
      <c r="AA17" s="28"/>
    </row>
    <row r="18" spans="11:27" x14ac:dyDescent="0.25">
      <c r="K18" s="28"/>
      <c r="L18" s="28"/>
      <c r="M18" s="28"/>
      <c r="N18" s="28"/>
      <c r="O18" s="28"/>
      <c r="P18" s="28"/>
      <c r="Q18" s="28"/>
      <c r="R18" s="28"/>
      <c r="S18" s="28"/>
      <c r="T18" s="28"/>
      <c r="U18" s="28"/>
      <c r="V18" s="28"/>
      <c r="W18" s="28"/>
      <c r="X18" s="28"/>
      <c r="Y18" s="28"/>
      <c r="Z18" s="28"/>
      <c r="AA18" s="28"/>
    </row>
    <row r="19" spans="11:27" x14ac:dyDescent="0.25">
      <c r="K19" s="28"/>
      <c r="L19" s="28"/>
      <c r="M19" s="28"/>
      <c r="N19" s="28"/>
      <c r="O19" s="28"/>
      <c r="P19" s="28"/>
      <c r="Q19" s="28"/>
      <c r="R19" s="28"/>
      <c r="S19" s="28"/>
      <c r="T19" s="28"/>
      <c r="U19" s="28"/>
      <c r="V19" s="28"/>
      <c r="W19" s="28"/>
      <c r="X19" s="28"/>
      <c r="Y19" s="28"/>
      <c r="Z19" s="28"/>
      <c r="AA19" s="28"/>
    </row>
    <row r="20" spans="11:27" x14ac:dyDescent="0.25">
      <c r="K20" s="28"/>
      <c r="L20" s="28"/>
      <c r="M20" s="28"/>
      <c r="N20" s="28"/>
      <c r="O20" s="28"/>
      <c r="P20" s="28"/>
      <c r="Q20" s="28"/>
      <c r="R20" s="28"/>
      <c r="S20" s="28"/>
      <c r="T20" s="28"/>
      <c r="U20" s="28"/>
      <c r="V20" s="28"/>
      <c r="W20" s="28"/>
      <c r="X20" s="28"/>
      <c r="Y20" s="28"/>
      <c r="Z20" s="28"/>
      <c r="AA20" s="28"/>
    </row>
    <row r="21" spans="11:27" x14ac:dyDescent="0.25">
      <c r="K21" s="28"/>
      <c r="L21" s="28"/>
      <c r="M21" s="28"/>
      <c r="N21" s="28"/>
      <c r="O21" s="28"/>
      <c r="P21" s="28"/>
      <c r="Q21" s="28"/>
      <c r="R21" s="28"/>
      <c r="S21" s="28"/>
      <c r="T21" s="28"/>
      <c r="U21" s="28"/>
      <c r="V21" s="28"/>
      <c r="W21" s="28"/>
      <c r="X21" s="28"/>
      <c r="Y21" s="28"/>
      <c r="Z21" s="28"/>
      <c r="AA21" s="28"/>
    </row>
    <row r="22" spans="11:27" x14ac:dyDescent="0.25">
      <c r="K22" s="28"/>
      <c r="L22" s="28"/>
      <c r="M22" s="28"/>
      <c r="N22" s="28"/>
      <c r="O22" s="28"/>
      <c r="P22" s="28"/>
      <c r="Q22" s="28"/>
      <c r="R22" s="28"/>
      <c r="S22" s="28"/>
      <c r="T22" s="28"/>
      <c r="U22" s="28"/>
      <c r="V22" s="28"/>
      <c r="W22" s="28"/>
      <c r="X22" s="28"/>
      <c r="Y22" s="28"/>
      <c r="Z22" s="28"/>
      <c r="AA22" s="28"/>
    </row>
    <row r="23" spans="11:27" x14ac:dyDescent="0.25">
      <c r="K23" s="28"/>
      <c r="L23" s="28"/>
      <c r="M23" s="28"/>
      <c r="N23" s="28"/>
      <c r="O23" s="28"/>
      <c r="P23" s="28"/>
      <c r="Q23" s="28"/>
      <c r="R23" s="28"/>
      <c r="S23" s="28"/>
      <c r="T23" s="28"/>
      <c r="U23" s="28"/>
      <c r="V23" s="28"/>
      <c r="W23" s="28"/>
      <c r="X23" s="28"/>
      <c r="Y23" s="28"/>
      <c r="Z23" s="28"/>
      <c r="AA23" s="28"/>
    </row>
    <row r="24" spans="11:27" x14ac:dyDescent="0.25">
      <c r="K24" s="28"/>
      <c r="L24" s="28"/>
      <c r="M24" s="28"/>
      <c r="N24" s="28"/>
      <c r="O24" s="28"/>
      <c r="P24" s="28"/>
      <c r="Q24" s="28"/>
      <c r="R24" s="28"/>
      <c r="S24" s="28"/>
      <c r="T24" s="28"/>
      <c r="U24" s="28"/>
      <c r="V24" s="28"/>
      <c r="W24" s="28"/>
      <c r="X24" s="28"/>
      <c r="Y24" s="28"/>
      <c r="Z24" s="28"/>
      <c r="AA24" s="28"/>
    </row>
    <row r="25" spans="11:27" x14ac:dyDescent="0.25">
      <c r="K25" s="28"/>
      <c r="L25" s="28"/>
      <c r="M25" s="28"/>
      <c r="N25" s="28"/>
      <c r="O25" s="28"/>
      <c r="P25" s="28"/>
      <c r="Q25" s="28"/>
      <c r="R25" s="28"/>
      <c r="S25" s="28"/>
      <c r="T25" s="28"/>
      <c r="U25" s="28"/>
      <c r="V25" s="28"/>
      <c r="W25" s="28"/>
      <c r="X25" s="28"/>
      <c r="Y25" s="28"/>
      <c r="Z25" s="28"/>
      <c r="AA25" s="28"/>
    </row>
    <row r="26" spans="11:27" x14ac:dyDescent="0.25">
      <c r="K26" s="28"/>
      <c r="L26" s="28"/>
      <c r="M26" s="28"/>
      <c r="N26" s="28"/>
      <c r="O26" s="28"/>
      <c r="P26" s="28"/>
      <c r="Q26" s="28"/>
      <c r="R26" s="28"/>
      <c r="S26" s="28"/>
      <c r="T26" s="28"/>
      <c r="U26" s="28"/>
      <c r="V26" s="28"/>
      <c r="W26" s="28"/>
      <c r="X26" s="28"/>
      <c r="Y26" s="28"/>
      <c r="Z26" s="28"/>
      <c r="AA26" s="28"/>
    </row>
    <row r="27" spans="11:27" x14ac:dyDescent="0.25">
      <c r="K27" s="28"/>
      <c r="L27" s="28"/>
      <c r="M27" s="28"/>
      <c r="N27" s="28"/>
      <c r="O27" s="28"/>
      <c r="P27" s="28"/>
      <c r="Q27" s="28"/>
      <c r="R27" s="28"/>
      <c r="S27" s="28"/>
      <c r="T27" s="28"/>
      <c r="U27" s="28"/>
      <c r="V27" s="28"/>
      <c r="W27" s="28"/>
      <c r="X27" s="28"/>
      <c r="Y27" s="28"/>
      <c r="Z27" s="28"/>
      <c r="AA27" s="28"/>
    </row>
    <row r="28" spans="11:27" x14ac:dyDescent="0.25">
      <c r="K28" s="28"/>
      <c r="L28" s="28"/>
      <c r="M28" s="28"/>
      <c r="N28" s="28"/>
      <c r="O28" s="28"/>
      <c r="P28" s="28"/>
      <c r="Q28" s="28"/>
      <c r="R28" s="28"/>
      <c r="S28" s="28"/>
      <c r="T28" s="28"/>
      <c r="U28" s="28"/>
      <c r="V28" s="28"/>
      <c r="W28" s="28"/>
      <c r="X28" s="28"/>
      <c r="Y28" s="28"/>
      <c r="Z28" s="28"/>
      <c r="AA28" s="28"/>
    </row>
    <row r="29" spans="11:27" x14ac:dyDescent="0.25">
      <c r="K29" s="28"/>
      <c r="L29" s="28"/>
      <c r="M29" s="28"/>
      <c r="N29" s="28"/>
      <c r="O29" s="28"/>
      <c r="P29" s="28"/>
      <c r="Q29" s="28"/>
      <c r="R29" s="28"/>
      <c r="S29" s="28"/>
      <c r="T29" s="28"/>
      <c r="U29" s="28"/>
      <c r="V29" s="28"/>
      <c r="W29" s="28"/>
      <c r="X29" s="28"/>
      <c r="Y29" s="28"/>
      <c r="Z29" s="28"/>
      <c r="AA29" s="28"/>
    </row>
    <row r="30" spans="11:27" x14ac:dyDescent="0.25">
      <c r="K30" s="28"/>
      <c r="L30" s="28"/>
      <c r="M30" s="28"/>
      <c r="N30" s="28"/>
      <c r="O30" s="28"/>
      <c r="P30" s="28"/>
      <c r="Q30" s="28"/>
      <c r="R30" s="28"/>
      <c r="S30" s="28"/>
      <c r="T30" s="28"/>
      <c r="U30" s="28"/>
      <c r="V30" s="28"/>
      <c r="W30" s="28"/>
      <c r="X30" s="28"/>
      <c r="Y30" s="28"/>
      <c r="Z30" s="28"/>
      <c r="AA30" s="28"/>
    </row>
    <row r="31" spans="11:27" x14ac:dyDescent="0.25">
      <c r="K31" s="28"/>
      <c r="L31" s="28"/>
      <c r="M31" s="28"/>
      <c r="N31" s="28"/>
      <c r="O31" s="28"/>
      <c r="P31" s="28"/>
      <c r="Q31" s="28"/>
      <c r="R31" s="28"/>
      <c r="S31" s="28"/>
      <c r="T31" s="28"/>
      <c r="U31" s="28"/>
      <c r="V31" s="28"/>
      <c r="W31" s="28"/>
      <c r="X31" s="28"/>
      <c r="Y31" s="28"/>
      <c r="Z31" s="28"/>
      <c r="AA31" s="28"/>
    </row>
    <row r="32" spans="11:27" x14ac:dyDescent="0.25">
      <c r="K32" s="28"/>
      <c r="L32" s="28"/>
      <c r="M32" s="28"/>
      <c r="N32" s="28"/>
      <c r="O32" s="28"/>
      <c r="P32" s="28"/>
      <c r="Q32" s="28"/>
      <c r="R32" s="28"/>
      <c r="S32" s="28"/>
      <c r="T32" s="28"/>
      <c r="U32" s="28"/>
      <c r="V32" s="28"/>
      <c r="W32" s="28"/>
      <c r="X32" s="28"/>
      <c r="Y32" s="28"/>
      <c r="Z32" s="28"/>
      <c r="AA32" s="28"/>
    </row>
    <row r="33" spans="11:27" x14ac:dyDescent="0.25">
      <c r="K33" s="28"/>
      <c r="L33" s="28"/>
      <c r="M33" s="28"/>
      <c r="N33" s="28"/>
      <c r="O33" s="28"/>
      <c r="P33" s="28"/>
      <c r="Q33" s="28"/>
      <c r="R33" s="28"/>
      <c r="S33" s="28"/>
      <c r="T33" s="28"/>
      <c r="U33" s="28"/>
      <c r="V33" s="28"/>
      <c r="W33" s="28"/>
      <c r="X33" s="28"/>
      <c r="Y33" s="28"/>
      <c r="Z33" s="28"/>
      <c r="AA33" s="28"/>
    </row>
    <row r="34" spans="11:27" x14ac:dyDescent="0.25">
      <c r="K34" s="28"/>
      <c r="L34" s="28"/>
      <c r="M34" s="28"/>
      <c r="N34" s="28"/>
      <c r="O34" s="28"/>
      <c r="P34" s="28"/>
      <c r="Q34" s="28"/>
      <c r="R34" s="28"/>
      <c r="S34" s="28"/>
      <c r="T34" s="28"/>
      <c r="U34" s="28"/>
      <c r="V34" s="28"/>
      <c r="W34" s="28"/>
      <c r="X34" s="28"/>
      <c r="Y34" s="28"/>
      <c r="Z34" s="28"/>
      <c r="AA34" s="28"/>
    </row>
    <row r="35" spans="11:27" x14ac:dyDescent="0.25">
      <c r="K35" s="28"/>
      <c r="L35" s="28"/>
      <c r="M35" s="28"/>
      <c r="N35" s="28"/>
      <c r="O35" s="28"/>
      <c r="P35" s="28"/>
      <c r="Q35" s="28"/>
      <c r="R35" s="28"/>
      <c r="S35" s="28"/>
      <c r="T35" s="28"/>
      <c r="U35" s="28"/>
      <c r="V35" s="28"/>
      <c r="W35" s="28"/>
      <c r="X35" s="28"/>
      <c r="Y35" s="28"/>
      <c r="Z35" s="28"/>
      <c r="AA35" s="28"/>
    </row>
    <row r="36" spans="11:27" x14ac:dyDescent="0.25">
      <c r="K36" s="28"/>
      <c r="L36" s="28"/>
      <c r="M36" s="28"/>
      <c r="N36" s="28"/>
      <c r="O36" s="28"/>
      <c r="P36" s="28"/>
      <c r="Q36" s="28"/>
      <c r="R36" s="28"/>
      <c r="S36" s="28"/>
      <c r="T36" s="28"/>
      <c r="U36" s="28"/>
      <c r="V36" s="28"/>
      <c r="W36" s="28"/>
      <c r="X36" s="28"/>
      <c r="Y36" s="28"/>
      <c r="Z36" s="28"/>
      <c r="AA36" s="28"/>
    </row>
    <row r="37" spans="11:27" x14ac:dyDescent="0.25">
      <c r="K37" s="28"/>
      <c r="L37" s="28"/>
      <c r="M37" s="28"/>
      <c r="N37" s="28"/>
      <c r="O37" s="28"/>
      <c r="P37" s="28"/>
      <c r="Q37" s="28"/>
      <c r="R37" s="28"/>
      <c r="S37" s="28"/>
      <c r="T37" s="28"/>
      <c r="U37" s="28"/>
      <c r="V37" s="28"/>
      <c r="W37" s="28"/>
      <c r="X37" s="28"/>
      <c r="Y37" s="28"/>
      <c r="Z37" s="28"/>
      <c r="AA37" s="28"/>
    </row>
    <row r="38" spans="11:27" x14ac:dyDescent="0.25">
      <c r="K38" s="28"/>
      <c r="L38" s="28"/>
      <c r="M38" s="28"/>
      <c r="N38" s="28"/>
      <c r="O38" s="28"/>
      <c r="P38" s="28"/>
      <c r="Q38" s="28"/>
      <c r="R38" s="28"/>
      <c r="S38" s="28"/>
      <c r="T38" s="28"/>
      <c r="U38" s="28"/>
      <c r="V38" s="28"/>
      <c r="W38" s="28"/>
      <c r="X38" s="28"/>
      <c r="Y38" s="28"/>
      <c r="Z38" s="28"/>
      <c r="AA38" s="28"/>
    </row>
    <row r="39" spans="11:27" x14ac:dyDescent="0.25">
      <c r="K39" s="28"/>
      <c r="L39" s="28"/>
      <c r="M39" s="28"/>
      <c r="N39" s="28"/>
      <c r="O39" s="28"/>
      <c r="P39" s="28"/>
      <c r="Q39" s="28"/>
      <c r="R39" s="28"/>
      <c r="S39" s="28"/>
      <c r="T39" s="28"/>
      <c r="U39" s="28"/>
      <c r="V39" s="28"/>
      <c r="W39" s="28"/>
      <c r="X39" s="28"/>
      <c r="Y39" s="28"/>
      <c r="Z39" s="28"/>
      <c r="AA39" s="28"/>
    </row>
    <row r="40" spans="11:27" x14ac:dyDescent="0.25">
      <c r="K40" s="28"/>
      <c r="L40" s="28"/>
      <c r="M40" s="28"/>
      <c r="N40" s="28"/>
      <c r="O40" s="28"/>
      <c r="P40" s="28"/>
      <c r="Q40" s="28"/>
      <c r="R40" s="28"/>
      <c r="S40" s="28"/>
      <c r="T40" s="28"/>
      <c r="U40" s="28"/>
      <c r="V40" s="28"/>
      <c r="W40" s="28"/>
      <c r="X40" s="28"/>
      <c r="Y40" s="28"/>
      <c r="Z40" s="28"/>
      <c r="AA40" s="28"/>
    </row>
    <row r="41" spans="11:27" x14ac:dyDescent="0.25">
      <c r="K41" s="28"/>
      <c r="L41" s="28"/>
      <c r="M41" s="28"/>
      <c r="N41" s="28"/>
      <c r="O41" s="28"/>
      <c r="P41" s="28"/>
      <c r="Q41" s="28"/>
      <c r="R41" s="28"/>
      <c r="S41" s="28"/>
      <c r="T41" s="28"/>
      <c r="U41" s="28"/>
      <c r="V41" s="28"/>
      <c r="W41" s="28"/>
      <c r="X41" s="28"/>
      <c r="Y41" s="28"/>
      <c r="Z41" s="28"/>
      <c r="AA41" s="28"/>
    </row>
    <row r="42" spans="11:27" x14ac:dyDescent="0.25">
      <c r="K42" s="28"/>
      <c r="L42" s="28"/>
      <c r="M42" s="28"/>
      <c r="N42" s="28"/>
      <c r="O42" s="28"/>
      <c r="P42" s="28"/>
      <c r="Q42" s="28"/>
      <c r="R42" s="28"/>
      <c r="S42" s="28"/>
      <c r="T42" s="28"/>
      <c r="U42" s="28"/>
      <c r="V42" s="28"/>
      <c r="W42" s="28"/>
      <c r="X42" s="28"/>
      <c r="Y42" s="28"/>
      <c r="Z42" s="28"/>
      <c r="AA42" s="28"/>
    </row>
    <row r="43" spans="11:27" x14ac:dyDescent="0.25">
      <c r="K43" s="28"/>
      <c r="L43" s="28"/>
      <c r="M43" s="28"/>
      <c r="N43" s="28"/>
      <c r="O43" s="28"/>
      <c r="P43" s="28"/>
      <c r="Q43" s="28"/>
      <c r="R43" s="28"/>
      <c r="S43" s="28"/>
      <c r="T43" s="28"/>
      <c r="U43" s="28"/>
      <c r="V43" s="28"/>
      <c r="W43" s="28"/>
      <c r="X43" s="28"/>
      <c r="Y43" s="28"/>
      <c r="Z43" s="28"/>
      <c r="AA43" s="28"/>
    </row>
    <row r="44" spans="11:27" x14ac:dyDescent="0.25">
      <c r="K44" s="28"/>
      <c r="L44" s="28"/>
      <c r="M44" s="28"/>
      <c r="N44" s="28"/>
      <c r="O44" s="28"/>
      <c r="P44" s="28"/>
      <c r="Q44" s="28"/>
      <c r="R44" s="28"/>
      <c r="S44" s="28"/>
      <c r="T44" s="28"/>
      <c r="U44" s="28"/>
      <c r="V44" s="28"/>
      <c r="W44" s="28"/>
      <c r="X44" s="28"/>
      <c r="Y44" s="28"/>
      <c r="Z44" s="28"/>
      <c r="AA44" s="28"/>
    </row>
    <row r="45" spans="11:27" x14ac:dyDescent="0.25">
      <c r="K45" s="28"/>
      <c r="L45" s="28"/>
      <c r="M45" s="28"/>
      <c r="N45" s="28"/>
      <c r="O45" s="28"/>
      <c r="P45" s="28"/>
      <c r="Q45" s="28"/>
      <c r="R45" s="28"/>
      <c r="S45" s="28"/>
      <c r="T45" s="28"/>
      <c r="U45" s="28"/>
      <c r="V45" s="28"/>
      <c r="W45" s="28"/>
      <c r="X45" s="28"/>
      <c r="Y45" s="28"/>
      <c r="Z45" s="28"/>
      <c r="AA45" s="28"/>
    </row>
    <row r="46" spans="11:27" x14ac:dyDescent="0.25">
      <c r="K46" s="28"/>
      <c r="L46" s="28"/>
      <c r="M46" s="28"/>
      <c r="N46" s="28"/>
      <c r="O46" s="28"/>
      <c r="P46" s="28"/>
      <c r="Q46" s="28"/>
      <c r="R46" s="28"/>
      <c r="S46" s="28"/>
      <c r="T46" s="28"/>
      <c r="U46" s="28"/>
      <c r="V46" s="28"/>
      <c r="W46" s="28"/>
      <c r="X46" s="28"/>
      <c r="Y46" s="28"/>
      <c r="Z46" s="28"/>
      <c r="AA46" s="28"/>
    </row>
    <row r="47" spans="11:27" x14ac:dyDescent="0.25">
      <c r="K47" s="28"/>
      <c r="L47" s="28"/>
      <c r="M47" s="28"/>
      <c r="N47" s="28"/>
      <c r="O47" s="28"/>
      <c r="P47" s="28"/>
      <c r="Q47" s="28"/>
      <c r="R47" s="28"/>
      <c r="S47" s="28"/>
      <c r="T47" s="28"/>
      <c r="U47" s="28"/>
      <c r="V47" s="28"/>
      <c r="W47" s="28"/>
      <c r="X47" s="28"/>
      <c r="Y47" s="28"/>
      <c r="Z47" s="28"/>
      <c r="AA47" s="28"/>
    </row>
  </sheetData>
  <pageMargins left="0.7" right="0.7" top="0.75" bottom="0.75" header="0.3" footer="0.3"/>
  <pageSetup scale="29"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O24:U50"/>
  <sheetViews>
    <sheetView zoomScale="60" zoomScaleNormal="60" workbookViewId="0">
      <selection activeCell="AD58" sqref="A1:AD58"/>
    </sheetView>
  </sheetViews>
  <sheetFormatPr defaultColWidth="9.140625" defaultRowHeight="15" x14ac:dyDescent="0.25"/>
  <cols>
    <col min="1" max="14" width="9.140625" style="55"/>
    <col min="15" max="15" width="10.28515625" style="55" customWidth="1"/>
    <col min="16" max="18" width="9.140625" style="55"/>
    <col min="19" max="19" width="11" style="55" customWidth="1"/>
    <col min="20" max="16384" width="9.140625" style="55"/>
  </cols>
  <sheetData>
    <row r="24" spans="15:21" ht="28.5" x14ac:dyDescent="0.45">
      <c r="O24" s="165" t="s">
        <v>113</v>
      </c>
      <c r="P24" s="165" t="s">
        <v>116</v>
      </c>
      <c r="Q24" s="165" t="s">
        <v>117</v>
      </c>
      <c r="S24" s="166">
        <v>0.6</v>
      </c>
      <c r="T24" s="167">
        <v>0.2</v>
      </c>
      <c r="U24" s="167">
        <v>0.2</v>
      </c>
    </row>
    <row r="25" spans="15:21" ht="26.25" x14ac:dyDescent="0.25">
      <c r="O25" s="168">
        <v>0.5</v>
      </c>
      <c r="P25" s="168">
        <v>0.3</v>
      </c>
      <c r="Q25" s="168">
        <v>0.2</v>
      </c>
      <c r="S25" s="167">
        <v>0.1</v>
      </c>
      <c r="T25" s="166">
        <v>0.7</v>
      </c>
      <c r="U25" s="167">
        <v>0.2</v>
      </c>
    </row>
    <row r="26" spans="15:21" ht="26.25" x14ac:dyDescent="0.25">
      <c r="S26" s="167">
        <v>0.2</v>
      </c>
      <c r="T26" s="167">
        <v>0.3</v>
      </c>
      <c r="U26" s="166">
        <v>0.5</v>
      </c>
    </row>
    <row r="29" spans="15:21" ht="26.25" x14ac:dyDescent="0.25">
      <c r="O29" s="169"/>
      <c r="P29" s="169"/>
      <c r="Q29" s="169"/>
      <c r="S29" s="170">
        <f>0.2*0.6+0.3*0.1+0.5*0.2</f>
        <v>0.25</v>
      </c>
    </row>
    <row r="30" spans="15:21" x14ac:dyDescent="0.25">
      <c r="O30" s="171"/>
    </row>
    <row r="31" spans="15:21" ht="26.25" x14ac:dyDescent="0.25">
      <c r="S31" s="170">
        <f>0.2*0.2+0.3*0.7+0.5*0.3</f>
        <v>0.4</v>
      </c>
    </row>
    <row r="33" spans="15:21" ht="26.25" x14ac:dyDescent="0.25">
      <c r="S33" s="170">
        <f>0.2*0.2+0.2*0.3+0.5*0.5</f>
        <v>0.35</v>
      </c>
    </row>
    <row r="41" spans="15:21" ht="26.25" x14ac:dyDescent="0.25">
      <c r="S41" s="166">
        <v>0.6</v>
      </c>
      <c r="T41" s="167">
        <v>0.2</v>
      </c>
      <c r="U41" s="167">
        <v>0.2</v>
      </c>
    </row>
    <row r="42" spans="15:21" ht="26.25" x14ac:dyDescent="0.25">
      <c r="O42" s="172">
        <f>S29</f>
        <v>0.25</v>
      </c>
      <c r="P42" s="172">
        <f>S31</f>
        <v>0.4</v>
      </c>
      <c r="Q42" s="172">
        <f>S33</f>
        <v>0.35</v>
      </c>
      <c r="S42" s="167">
        <v>0.1</v>
      </c>
      <c r="T42" s="166">
        <v>0.7</v>
      </c>
      <c r="U42" s="167">
        <v>0.2</v>
      </c>
    </row>
    <row r="43" spans="15:21" ht="26.25" x14ac:dyDescent="0.25">
      <c r="S43" s="167">
        <v>0.2</v>
      </c>
      <c r="T43" s="167">
        <v>0.3</v>
      </c>
      <c r="U43" s="166">
        <v>0.5</v>
      </c>
    </row>
    <row r="46" spans="15:21" ht="26.25" x14ac:dyDescent="0.25">
      <c r="S46" s="170">
        <f>O42*S41+P42*S42+Q42*S43</f>
        <v>0.26</v>
      </c>
    </row>
    <row r="48" spans="15:21" ht="26.25" x14ac:dyDescent="0.25">
      <c r="S48" s="170">
        <f>O42*T41+P42*T42+Q42*T43</f>
        <v>0.43499999999999994</v>
      </c>
    </row>
    <row r="50" spans="19:19" ht="26.25" x14ac:dyDescent="0.25">
      <c r="S50" s="170">
        <f>O42*U41+P42*U42+Q42*U43</f>
        <v>0.30499999999999999</v>
      </c>
    </row>
  </sheetData>
  <pageMargins left="0.7" right="0.7" top="0.75" bottom="0.75" header="0.3" footer="0.3"/>
  <pageSetup scale="47"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O24:U50"/>
  <sheetViews>
    <sheetView zoomScale="60" zoomScaleNormal="60" workbookViewId="0"/>
  </sheetViews>
  <sheetFormatPr defaultColWidth="9.140625" defaultRowHeight="15" x14ac:dyDescent="0.25"/>
  <cols>
    <col min="1" max="14" width="9.140625" style="55"/>
    <col min="15" max="15" width="10.28515625" style="55" customWidth="1"/>
    <col min="16" max="18" width="9.140625" style="55"/>
    <col min="19" max="19" width="11" style="55" customWidth="1"/>
    <col min="20" max="16384" width="9.140625" style="55"/>
  </cols>
  <sheetData>
    <row r="24" spans="15:21" ht="28.5" x14ac:dyDescent="0.45">
      <c r="O24" s="165" t="s">
        <v>113</v>
      </c>
      <c r="P24" s="165" t="s">
        <v>116</v>
      </c>
      <c r="Q24" s="165" t="s">
        <v>117</v>
      </c>
      <c r="S24" s="166">
        <v>0.6</v>
      </c>
      <c r="T24" s="167">
        <v>0.2</v>
      </c>
      <c r="U24" s="167">
        <v>0.2</v>
      </c>
    </row>
    <row r="25" spans="15:21" ht="26.25" x14ac:dyDescent="0.25">
      <c r="O25" s="168">
        <v>0.5</v>
      </c>
      <c r="P25" s="168">
        <v>0.3</v>
      </c>
      <c r="Q25" s="168">
        <v>0.2</v>
      </c>
      <c r="S25" s="167">
        <v>0.1</v>
      </c>
      <c r="T25" s="166">
        <v>0.7</v>
      </c>
      <c r="U25" s="167">
        <v>0.2</v>
      </c>
    </row>
    <row r="26" spans="15:21" ht="26.25" x14ac:dyDescent="0.25">
      <c r="S26" s="167">
        <v>0.2</v>
      </c>
      <c r="T26" s="167">
        <v>0.3</v>
      </c>
      <c r="U26" s="166">
        <v>0.5</v>
      </c>
    </row>
    <row r="29" spans="15:21" ht="26.25" x14ac:dyDescent="0.25">
      <c r="O29" s="169"/>
      <c r="P29" s="169"/>
      <c r="Q29" s="169"/>
      <c r="S29" s="170"/>
    </row>
    <row r="30" spans="15:21" x14ac:dyDescent="0.25">
      <c r="O30" s="171"/>
    </row>
    <row r="31" spans="15:21" ht="26.25" x14ac:dyDescent="0.25">
      <c r="S31" s="170"/>
    </row>
    <row r="33" spans="15:21" ht="26.25" x14ac:dyDescent="0.25">
      <c r="S33" s="170"/>
    </row>
    <row r="41" spans="15:21" ht="26.25" x14ac:dyDescent="0.25">
      <c r="S41" s="166">
        <v>0.6</v>
      </c>
      <c r="T41" s="167">
        <v>0.2</v>
      </c>
      <c r="U41" s="167">
        <v>0.2</v>
      </c>
    </row>
    <row r="42" spans="15:21" ht="26.25" x14ac:dyDescent="0.25">
      <c r="O42" s="172">
        <f>S29</f>
        <v>0</v>
      </c>
      <c r="P42" s="172">
        <f>S31</f>
        <v>0</v>
      </c>
      <c r="Q42" s="172">
        <f>S33</f>
        <v>0</v>
      </c>
      <c r="S42" s="167">
        <v>0.1</v>
      </c>
      <c r="T42" s="166">
        <v>0.7</v>
      </c>
      <c r="U42" s="167">
        <v>0.2</v>
      </c>
    </row>
    <row r="43" spans="15:21" ht="26.25" x14ac:dyDescent="0.25">
      <c r="S43" s="167">
        <v>0.2</v>
      </c>
      <c r="T43" s="167">
        <v>0.3</v>
      </c>
      <c r="U43" s="166">
        <v>0.5</v>
      </c>
    </row>
    <row r="46" spans="15:21" ht="26.25" x14ac:dyDescent="0.25">
      <c r="S46" s="170"/>
    </row>
    <row r="48" spans="15:21" ht="26.25" x14ac:dyDescent="0.25">
      <c r="S48" s="170"/>
    </row>
    <row r="50" spans="19:19" ht="26.25" x14ac:dyDescent="0.25">
      <c r="S50" s="170"/>
    </row>
  </sheetData>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12:AH80"/>
  <sheetViews>
    <sheetView zoomScale="70" zoomScaleNormal="70" workbookViewId="0"/>
  </sheetViews>
  <sheetFormatPr defaultColWidth="9.140625" defaultRowHeight="15" x14ac:dyDescent="0.25"/>
  <cols>
    <col min="1" max="9" width="9.140625" style="55"/>
    <col min="10" max="10" width="11.5703125" style="55" customWidth="1"/>
    <col min="11" max="11" width="12.42578125" style="55" customWidth="1"/>
    <col min="12" max="12" width="15.7109375" style="55" customWidth="1"/>
    <col min="13" max="15" width="9.140625" style="55"/>
    <col min="16" max="16" width="9.28515625" style="55" customWidth="1"/>
    <col min="17" max="17" width="8.140625" style="55" customWidth="1"/>
    <col min="18" max="20" width="9.140625" style="55"/>
    <col min="21" max="21" width="7.42578125" style="55" customWidth="1"/>
    <col min="22" max="22" width="8.140625" style="55" customWidth="1"/>
    <col min="23" max="24" width="9.140625" style="55"/>
    <col min="25" max="25" width="11.5703125" style="55" customWidth="1"/>
    <col min="26" max="16384" width="9.140625" style="55"/>
  </cols>
  <sheetData>
    <row r="12" spans="2:34" x14ac:dyDescent="0.25">
      <c r="B12" s="55" t="s">
        <v>74</v>
      </c>
    </row>
    <row r="14" spans="2:34" x14ac:dyDescent="0.25">
      <c r="T14" s="78"/>
      <c r="U14" s="78"/>
      <c r="V14" s="78"/>
      <c r="W14" s="78"/>
      <c r="X14" s="78"/>
      <c r="Y14" s="78"/>
      <c r="Z14" s="78"/>
      <c r="AA14" s="78"/>
      <c r="AB14" s="78"/>
      <c r="AC14" s="78"/>
      <c r="AD14" s="78"/>
      <c r="AE14" s="78"/>
      <c r="AF14" s="78"/>
      <c r="AG14" s="78"/>
      <c r="AH14" s="78"/>
    </row>
    <row r="15" spans="2:34" x14ac:dyDescent="0.25">
      <c r="T15" s="78"/>
      <c r="U15" s="78"/>
      <c r="V15" s="78"/>
      <c r="W15" s="78"/>
      <c r="X15" s="78"/>
      <c r="Y15" s="78"/>
      <c r="Z15" s="78"/>
      <c r="AA15" s="78"/>
      <c r="AB15" s="78"/>
      <c r="AC15" s="78"/>
      <c r="AD15" s="78"/>
      <c r="AE15" s="78"/>
      <c r="AF15" s="78"/>
      <c r="AG15" s="78"/>
      <c r="AH15" s="78"/>
    </row>
    <row r="16" spans="2:34" x14ac:dyDescent="0.25">
      <c r="T16" s="78"/>
      <c r="U16" s="78"/>
      <c r="V16" s="78"/>
      <c r="W16" s="78"/>
      <c r="X16" s="78"/>
      <c r="Y16" s="78"/>
      <c r="Z16" s="78"/>
      <c r="AA16" s="78"/>
      <c r="AB16" s="78"/>
      <c r="AC16" s="78"/>
      <c r="AD16" s="78"/>
      <c r="AE16" s="78"/>
      <c r="AF16" s="78"/>
      <c r="AG16" s="78"/>
      <c r="AH16" s="78"/>
    </row>
    <row r="17" spans="13:34" x14ac:dyDescent="0.25">
      <c r="T17" s="78"/>
      <c r="U17" s="78"/>
      <c r="V17" s="78"/>
      <c r="W17" s="78"/>
      <c r="X17" s="78"/>
      <c r="Y17" s="78"/>
      <c r="Z17" s="78"/>
      <c r="AA17" s="78"/>
      <c r="AB17" s="78"/>
      <c r="AC17" s="78"/>
      <c r="AD17" s="78"/>
      <c r="AE17" s="78"/>
      <c r="AF17" s="78"/>
      <c r="AG17" s="78"/>
      <c r="AH17" s="78"/>
    </row>
    <row r="18" spans="13:34" x14ac:dyDescent="0.25">
      <c r="T18" s="78"/>
      <c r="U18" s="78"/>
      <c r="V18" s="78"/>
      <c r="W18" s="78"/>
      <c r="X18" s="78"/>
      <c r="Y18" s="78"/>
      <c r="Z18" s="78"/>
      <c r="AA18" s="78"/>
      <c r="AB18" s="78"/>
      <c r="AC18" s="78"/>
      <c r="AD18" s="78"/>
      <c r="AE18" s="78"/>
      <c r="AF18" s="78"/>
      <c r="AG18" s="78"/>
      <c r="AH18" s="78"/>
    </row>
    <row r="19" spans="13:34" x14ac:dyDescent="0.25">
      <c r="T19" s="78"/>
      <c r="U19" s="78"/>
      <c r="V19" s="78"/>
      <c r="W19" s="78"/>
      <c r="X19" s="78"/>
      <c r="Y19" s="78"/>
      <c r="Z19" s="78"/>
      <c r="AA19" s="78"/>
      <c r="AB19" s="78"/>
      <c r="AC19" s="78"/>
      <c r="AD19" s="78"/>
      <c r="AE19" s="78"/>
      <c r="AF19" s="78"/>
      <c r="AG19" s="78"/>
      <c r="AH19" s="78"/>
    </row>
    <row r="20" spans="13:34" ht="23.25" x14ac:dyDescent="0.35">
      <c r="Q20" s="79"/>
      <c r="R20" s="82"/>
      <c r="S20" s="82"/>
      <c r="T20" s="92"/>
      <c r="U20" s="92"/>
      <c r="V20" s="78"/>
      <c r="W20" s="78"/>
      <c r="X20" s="78"/>
      <c r="Y20" s="78"/>
      <c r="Z20" s="78"/>
      <c r="AA20" s="78"/>
      <c r="AB20" s="78"/>
      <c r="AC20" s="78"/>
      <c r="AD20" s="78"/>
      <c r="AE20" s="78"/>
      <c r="AF20" s="78"/>
      <c r="AG20" s="78"/>
      <c r="AH20" s="78"/>
    </row>
    <row r="21" spans="13:34" ht="23.25" x14ac:dyDescent="0.35">
      <c r="Q21" s="79"/>
      <c r="R21" s="82"/>
      <c r="S21" s="82"/>
      <c r="T21" s="92"/>
      <c r="U21" s="92"/>
      <c r="V21" s="78"/>
      <c r="W21" s="78"/>
      <c r="X21" s="78"/>
      <c r="Y21" s="78"/>
      <c r="Z21" s="78"/>
      <c r="AA21" s="78"/>
      <c r="AB21" s="78"/>
      <c r="AC21" s="78"/>
      <c r="AD21" s="78"/>
      <c r="AE21" s="78"/>
      <c r="AF21" s="78"/>
      <c r="AG21" s="78"/>
      <c r="AH21" s="78"/>
    </row>
    <row r="22" spans="13:34" ht="23.25" customHeight="1" x14ac:dyDescent="0.35">
      <c r="Q22" s="79"/>
      <c r="R22" s="82"/>
      <c r="S22" s="82"/>
      <c r="T22" s="92"/>
      <c r="U22" s="92"/>
      <c r="W22" s="78"/>
      <c r="X22" s="365">
        <f>10*3+7*1</f>
        <v>37</v>
      </c>
      <c r="Y22" s="365"/>
      <c r="Z22" s="78"/>
      <c r="AA22" s="78"/>
      <c r="AB22" s="78"/>
      <c r="AC22" s="78"/>
      <c r="AD22" s="78"/>
      <c r="AE22" s="78"/>
      <c r="AF22" s="78"/>
      <c r="AG22" s="78"/>
      <c r="AH22" s="78"/>
    </row>
    <row r="23" spans="13:34" ht="23.25" customHeight="1" x14ac:dyDescent="0.35">
      <c r="Q23" s="79"/>
      <c r="R23" s="82"/>
      <c r="S23" s="82"/>
      <c r="T23" s="92"/>
      <c r="U23" s="92"/>
      <c r="W23" s="78"/>
      <c r="X23" s="365"/>
      <c r="Y23" s="365"/>
      <c r="Z23" s="78"/>
      <c r="AA23" s="78"/>
      <c r="AB23" s="78"/>
      <c r="AC23" s="78"/>
      <c r="AD23" s="78"/>
      <c r="AE23" s="78"/>
      <c r="AF23" s="78"/>
      <c r="AG23" s="78"/>
      <c r="AH23" s="78"/>
    </row>
    <row r="24" spans="13:34" ht="23.25" x14ac:dyDescent="0.35">
      <c r="M24" s="81"/>
      <c r="Q24" s="79"/>
      <c r="R24" s="82"/>
      <c r="S24" s="82"/>
      <c r="T24" s="92"/>
      <c r="U24" s="92"/>
      <c r="V24" s="78"/>
      <c r="W24" s="78"/>
      <c r="X24" s="78"/>
      <c r="Y24" s="78"/>
      <c r="Z24" s="78"/>
      <c r="AA24" s="78"/>
      <c r="AB24" s="78"/>
      <c r="AC24" s="78"/>
      <c r="AD24" s="78"/>
      <c r="AE24" s="78"/>
      <c r="AF24" s="78"/>
      <c r="AG24" s="78"/>
      <c r="AH24" s="78"/>
    </row>
    <row r="25" spans="13:34" ht="23.25" x14ac:dyDescent="0.35">
      <c r="Q25" s="82"/>
      <c r="R25" s="82"/>
      <c r="S25" s="82"/>
      <c r="T25" s="92"/>
      <c r="U25" s="92"/>
      <c r="V25" s="78"/>
      <c r="W25" s="78"/>
      <c r="X25" s="78"/>
      <c r="Y25" s="78"/>
      <c r="Z25" s="78"/>
      <c r="AA25" s="78"/>
      <c r="AB25" s="78"/>
      <c r="AC25" s="78"/>
      <c r="AD25" s="78"/>
      <c r="AE25" s="78"/>
      <c r="AF25" s="78"/>
      <c r="AG25" s="78"/>
      <c r="AH25" s="78"/>
    </row>
    <row r="26" spans="13:34" ht="23.25" x14ac:dyDescent="0.35">
      <c r="Q26" s="83"/>
      <c r="R26" s="147"/>
      <c r="S26" s="82"/>
      <c r="T26" s="92"/>
      <c r="U26" s="92"/>
      <c r="V26" s="78"/>
      <c r="W26" s="78"/>
      <c r="X26" s="78"/>
      <c r="Y26" s="78"/>
      <c r="Z26" s="78"/>
      <c r="AA26" s="78"/>
      <c r="AB26" s="78"/>
      <c r="AC26" s="78"/>
      <c r="AD26" s="78"/>
      <c r="AE26" s="78"/>
      <c r="AF26" s="78"/>
      <c r="AG26" s="78"/>
      <c r="AH26" s="78"/>
    </row>
    <row r="27" spans="13:34" ht="23.25" x14ac:dyDescent="0.35">
      <c r="Q27" s="82"/>
      <c r="R27" s="82"/>
      <c r="S27" s="82"/>
      <c r="T27" s="92"/>
      <c r="U27" s="92"/>
      <c r="W27" s="78"/>
      <c r="X27" s="365">
        <f>10*0.8727+7*2</f>
        <v>22.727</v>
      </c>
      <c r="Y27" s="365"/>
      <c r="Z27" s="78"/>
      <c r="AA27" s="78"/>
      <c r="AB27" s="78"/>
      <c r="AC27" s="78"/>
      <c r="AD27" s="78"/>
      <c r="AE27" s="78"/>
      <c r="AF27" s="78"/>
      <c r="AG27" s="78"/>
      <c r="AH27" s="78"/>
    </row>
    <row r="28" spans="13:34" ht="23.25" x14ac:dyDescent="0.35">
      <c r="Q28" s="82"/>
      <c r="R28" s="82"/>
      <c r="S28" s="82"/>
      <c r="T28" s="92"/>
      <c r="U28" s="92"/>
      <c r="W28" s="78"/>
      <c r="X28" s="365"/>
      <c r="Y28" s="365"/>
      <c r="Z28" s="78"/>
      <c r="AA28" s="78"/>
      <c r="AB28" s="78"/>
      <c r="AC28" s="78"/>
      <c r="AD28" s="78"/>
      <c r="AE28" s="78"/>
      <c r="AF28" s="78"/>
      <c r="AG28" s="78"/>
      <c r="AH28" s="78"/>
    </row>
    <row r="29" spans="13:34" x14ac:dyDescent="0.25">
      <c r="T29" s="78"/>
      <c r="U29" s="78"/>
      <c r="V29" s="78"/>
      <c r="W29" s="78"/>
      <c r="X29" s="78"/>
      <c r="Y29" s="78"/>
      <c r="Z29" s="78"/>
      <c r="AA29" s="78"/>
      <c r="AB29" s="78"/>
      <c r="AC29" s="78"/>
      <c r="AD29" s="78"/>
      <c r="AE29" s="78"/>
      <c r="AF29" s="78"/>
      <c r="AG29" s="78"/>
      <c r="AH29" s="78"/>
    </row>
    <row r="30" spans="13:34" x14ac:dyDescent="0.25">
      <c r="T30" s="78"/>
      <c r="U30" s="78"/>
      <c r="V30" s="78"/>
      <c r="W30" s="78"/>
      <c r="X30" s="78"/>
      <c r="Y30" s="78"/>
      <c r="Z30" s="78"/>
      <c r="AA30" s="78"/>
      <c r="AB30" s="78"/>
      <c r="AC30" s="78"/>
      <c r="AD30" s="78"/>
      <c r="AE30" s="78"/>
      <c r="AF30" s="78"/>
      <c r="AG30" s="78"/>
      <c r="AH30" s="78"/>
    </row>
    <row r="31" spans="13:34" x14ac:dyDescent="0.25">
      <c r="T31" s="78"/>
      <c r="U31" s="78"/>
      <c r="V31" s="78"/>
      <c r="W31" s="78"/>
      <c r="X31" s="78"/>
      <c r="Y31" s="78"/>
      <c r="Z31" s="78"/>
      <c r="AA31" s="78"/>
      <c r="AB31" s="78"/>
      <c r="AC31" s="78"/>
      <c r="AD31" s="78"/>
      <c r="AE31" s="78"/>
      <c r="AF31" s="78"/>
      <c r="AG31" s="78"/>
      <c r="AH31" s="78"/>
    </row>
    <row r="32" spans="13:34" x14ac:dyDescent="0.25">
      <c r="T32" s="78"/>
      <c r="U32" s="78"/>
      <c r="V32" s="78"/>
      <c r="W32" s="78"/>
      <c r="X32" s="78"/>
      <c r="Y32" s="78"/>
      <c r="Z32" s="78"/>
      <c r="AA32" s="78"/>
      <c r="AB32" s="78"/>
      <c r="AC32" s="78"/>
      <c r="AD32" s="78"/>
      <c r="AE32" s="78"/>
      <c r="AF32" s="78"/>
      <c r="AG32" s="78"/>
      <c r="AH32" s="78"/>
    </row>
    <row r="33" spans="16:34" x14ac:dyDescent="0.25">
      <c r="T33" s="78"/>
      <c r="U33" s="78"/>
      <c r="V33" s="78"/>
      <c r="W33" s="78"/>
      <c r="X33" s="78"/>
      <c r="Y33" s="78"/>
      <c r="Z33" s="78"/>
      <c r="AA33" s="78"/>
      <c r="AB33" s="78"/>
      <c r="AC33" s="78"/>
      <c r="AD33" s="78"/>
      <c r="AE33" s="78"/>
      <c r="AF33" s="78"/>
      <c r="AG33" s="78"/>
      <c r="AH33" s="78"/>
    </row>
    <row r="34" spans="16:34" ht="15" customHeight="1" x14ac:dyDescent="0.25">
      <c r="T34" s="78"/>
      <c r="U34" s="78"/>
      <c r="V34" s="78"/>
      <c r="W34" s="78"/>
      <c r="X34" s="366">
        <f>45/60</f>
        <v>0.75</v>
      </c>
      <c r="Y34" s="366"/>
      <c r="Z34" s="78"/>
      <c r="AA34" s="78"/>
      <c r="AB34" s="78"/>
      <c r="AC34" s="78"/>
      <c r="AD34" s="78"/>
      <c r="AE34" s="78"/>
      <c r="AF34" s="78"/>
      <c r="AG34" s="78"/>
      <c r="AH34" s="78"/>
    </row>
    <row r="35" spans="16:34" ht="15" customHeight="1" x14ac:dyDescent="0.25">
      <c r="T35" s="78"/>
      <c r="U35" s="78"/>
      <c r="V35" s="78"/>
      <c r="W35" s="78"/>
      <c r="X35" s="366"/>
      <c r="Y35" s="366"/>
      <c r="Z35" s="78"/>
      <c r="AA35" s="78"/>
      <c r="AB35" s="78"/>
      <c r="AC35" s="78"/>
      <c r="AD35" s="78"/>
      <c r="AE35" s="78"/>
      <c r="AF35" s="78"/>
      <c r="AG35" s="78"/>
      <c r="AH35" s="78"/>
    </row>
    <row r="36" spans="16:34" x14ac:dyDescent="0.25">
      <c r="T36" s="78"/>
      <c r="U36" s="78"/>
      <c r="V36" s="78"/>
      <c r="W36" s="78"/>
      <c r="X36" s="366"/>
      <c r="Y36" s="366"/>
      <c r="Z36" s="78"/>
      <c r="AA36" s="78"/>
      <c r="AB36" s="78"/>
      <c r="AC36" s="78"/>
      <c r="AD36" s="78"/>
      <c r="AE36" s="78"/>
      <c r="AF36" s="78"/>
      <c r="AG36" s="78"/>
      <c r="AH36" s="78"/>
    </row>
    <row r="37" spans="16:34" x14ac:dyDescent="0.25">
      <c r="T37" s="78"/>
      <c r="U37" s="78"/>
      <c r="V37" s="78"/>
      <c r="W37" s="78"/>
      <c r="X37" s="78"/>
      <c r="Y37" s="78"/>
      <c r="Z37" s="78"/>
      <c r="AA37" s="78"/>
      <c r="AB37" s="78"/>
      <c r="AC37" s="78"/>
      <c r="AD37" s="78"/>
      <c r="AE37" s="78"/>
      <c r="AF37" s="78"/>
      <c r="AG37" s="78"/>
      <c r="AH37" s="78"/>
    </row>
    <row r="40" spans="16:34" ht="26.25" x14ac:dyDescent="0.4">
      <c r="P40" s="85"/>
      <c r="Q40" s="85"/>
      <c r="R40" s="85"/>
      <c r="S40" s="85"/>
      <c r="T40" s="85"/>
      <c r="U40" s="85"/>
      <c r="V40" s="85"/>
      <c r="W40" s="85"/>
      <c r="X40" s="85"/>
      <c r="Y40" s="85"/>
      <c r="Z40" s="85"/>
      <c r="AA40" s="85"/>
      <c r="AB40" s="85"/>
    </row>
    <row r="41" spans="16:34" ht="26.25" x14ac:dyDescent="0.4">
      <c r="P41" s="85"/>
      <c r="Q41" s="85"/>
      <c r="R41" s="85"/>
      <c r="S41" s="85"/>
      <c r="T41" s="85"/>
      <c r="U41" s="85"/>
      <c r="V41" s="85"/>
      <c r="W41" s="85"/>
      <c r="X41" s="85"/>
      <c r="Y41" s="85"/>
      <c r="Z41" s="85"/>
      <c r="AA41" s="85"/>
      <c r="AB41" s="85"/>
    </row>
    <row r="42" spans="16:34" ht="26.25" x14ac:dyDescent="0.4">
      <c r="P42" s="85"/>
      <c r="Q42" s="85"/>
      <c r="R42" s="85"/>
      <c r="S42" s="85"/>
      <c r="T42" s="85"/>
      <c r="U42" s="85"/>
      <c r="V42" s="85"/>
      <c r="W42" s="85"/>
      <c r="X42" s="85"/>
      <c r="Y42" s="85"/>
      <c r="Z42" s="85"/>
      <c r="AA42" s="85"/>
      <c r="AB42" s="85"/>
    </row>
    <row r="43" spans="16:34" ht="26.25" x14ac:dyDescent="0.4">
      <c r="P43" s="85"/>
      <c r="Q43" s="85"/>
      <c r="R43" s="85"/>
      <c r="S43" s="85"/>
      <c r="T43" s="85"/>
      <c r="U43" s="85"/>
      <c r="V43" s="85"/>
      <c r="W43" s="85"/>
      <c r="X43" s="85"/>
      <c r="Y43" s="85"/>
      <c r="Z43" s="85"/>
      <c r="AA43" s="85"/>
      <c r="AB43" s="85"/>
    </row>
    <row r="44" spans="16:34" ht="26.25" x14ac:dyDescent="0.4">
      <c r="P44" s="85"/>
      <c r="Q44" s="85"/>
      <c r="R44" s="85"/>
      <c r="S44" s="85"/>
      <c r="T44" s="85"/>
      <c r="U44" s="85"/>
      <c r="V44" s="85"/>
      <c r="W44" s="85"/>
      <c r="X44" s="85"/>
      <c r="Y44" s="85"/>
      <c r="Z44" s="85"/>
      <c r="AA44" s="85"/>
      <c r="AB44" s="85"/>
    </row>
    <row r="45" spans="16:34" ht="26.25" x14ac:dyDescent="0.4">
      <c r="P45" s="85"/>
      <c r="Q45" s="85"/>
      <c r="R45" s="85"/>
      <c r="S45" s="85"/>
      <c r="T45" s="85"/>
      <c r="U45" s="85"/>
      <c r="V45" s="85"/>
      <c r="W45" s="85"/>
      <c r="X45" s="85"/>
      <c r="Y45" s="85"/>
      <c r="Z45" s="85"/>
      <c r="AA45" s="85"/>
      <c r="AB45" s="85"/>
    </row>
    <row r="46" spans="16:34" ht="26.25" x14ac:dyDescent="0.4">
      <c r="P46" s="85"/>
      <c r="Q46" s="85"/>
      <c r="R46" s="85"/>
      <c r="S46" s="85"/>
      <c r="T46" s="85"/>
      <c r="U46" s="85"/>
      <c r="V46" s="85"/>
      <c r="W46" s="85"/>
      <c r="X46" s="85"/>
      <c r="Y46" s="85"/>
      <c r="Z46" s="85"/>
      <c r="AA46" s="85"/>
      <c r="AB46" s="85"/>
    </row>
    <row r="47" spans="16:34" ht="26.25" x14ac:dyDescent="0.4">
      <c r="P47" s="85"/>
      <c r="Q47" s="85"/>
      <c r="R47" s="85"/>
      <c r="S47" s="85"/>
      <c r="T47" s="85"/>
      <c r="U47" s="85"/>
      <c r="V47" s="85"/>
      <c r="W47" s="85"/>
      <c r="X47" s="85"/>
      <c r="Y47" s="85"/>
      <c r="Z47" s="85"/>
      <c r="AA47" s="85"/>
      <c r="AB47" s="85"/>
    </row>
    <row r="48" spans="16:34" ht="26.25" x14ac:dyDescent="0.4">
      <c r="P48" s="85"/>
      <c r="Q48" s="85"/>
      <c r="R48" s="85"/>
      <c r="S48" s="85"/>
      <c r="T48" s="85"/>
      <c r="U48" s="85"/>
      <c r="V48" s="85"/>
      <c r="W48" s="85"/>
      <c r="X48" s="85"/>
      <c r="Y48" s="85"/>
      <c r="Z48" s="85"/>
      <c r="AA48" s="85"/>
      <c r="AB48" s="85"/>
    </row>
    <row r="49" spans="16:28" ht="26.25" x14ac:dyDescent="0.4">
      <c r="P49" s="85"/>
      <c r="Q49" s="85"/>
      <c r="R49" s="85"/>
      <c r="S49" s="85"/>
      <c r="T49" s="85"/>
      <c r="U49" s="85"/>
      <c r="V49" s="85"/>
      <c r="W49" s="85"/>
      <c r="X49" s="85"/>
      <c r="Y49" s="85"/>
      <c r="Z49" s="85"/>
      <c r="AA49" s="85"/>
      <c r="AB49" s="85"/>
    </row>
    <row r="50" spans="16:28" ht="26.25" x14ac:dyDescent="0.4">
      <c r="P50" s="85"/>
      <c r="Q50" s="85"/>
      <c r="R50" s="85"/>
      <c r="S50" s="85"/>
      <c r="T50" s="85"/>
      <c r="U50" s="85"/>
      <c r="V50" s="85"/>
      <c r="W50" s="85"/>
      <c r="X50" s="85"/>
      <c r="Y50" s="85"/>
      <c r="Z50" s="85"/>
      <c r="AA50" s="85"/>
      <c r="AB50" s="85"/>
    </row>
    <row r="51" spans="16:28" ht="26.25" x14ac:dyDescent="0.4">
      <c r="P51" s="85"/>
      <c r="Q51" s="85"/>
      <c r="R51" s="85"/>
      <c r="S51" s="85"/>
      <c r="T51" s="85"/>
      <c r="U51" s="85"/>
      <c r="V51" s="85"/>
      <c r="W51" s="85"/>
      <c r="X51" s="85"/>
      <c r="Y51" s="85"/>
      <c r="Z51" s="85"/>
      <c r="AA51" s="85"/>
      <c r="AB51" s="85"/>
    </row>
    <row r="52" spans="16:28" ht="26.25" x14ac:dyDescent="0.4">
      <c r="P52" s="85"/>
      <c r="Q52" s="85"/>
      <c r="R52" s="85"/>
      <c r="S52" s="85"/>
      <c r="T52" s="85"/>
      <c r="U52" s="85"/>
      <c r="V52" s="85"/>
      <c r="W52" s="85"/>
      <c r="X52" s="85"/>
      <c r="Y52" s="85"/>
      <c r="Z52" s="85"/>
      <c r="AA52" s="85"/>
      <c r="AB52" s="85"/>
    </row>
    <row r="53" spans="16:28" ht="26.25" x14ac:dyDescent="0.4">
      <c r="P53" s="85"/>
      <c r="Q53" s="85"/>
      <c r="R53" s="85"/>
      <c r="S53" s="85"/>
      <c r="T53" s="85"/>
      <c r="U53" s="85"/>
      <c r="V53" s="85"/>
      <c r="W53" s="85"/>
      <c r="X53" s="85"/>
      <c r="Y53" s="85"/>
      <c r="Z53" s="85"/>
      <c r="AA53" s="85"/>
      <c r="AB53" s="85"/>
    </row>
    <row r="54" spans="16:28" ht="26.25" x14ac:dyDescent="0.4">
      <c r="P54" s="85"/>
      <c r="Q54" s="85"/>
      <c r="R54" s="85"/>
      <c r="S54" s="85"/>
      <c r="T54" s="85"/>
      <c r="U54" s="85"/>
      <c r="V54" s="85"/>
      <c r="W54" s="85"/>
      <c r="X54" s="85"/>
      <c r="Y54" s="85"/>
      <c r="Z54" s="85"/>
      <c r="AA54" s="85"/>
      <c r="AB54" s="85"/>
    </row>
    <row r="55" spans="16:28" ht="26.25" x14ac:dyDescent="0.4">
      <c r="P55" s="85"/>
      <c r="Q55" s="85"/>
      <c r="R55" s="85"/>
      <c r="S55" s="85"/>
      <c r="T55" s="85"/>
      <c r="U55" s="85"/>
      <c r="V55" s="85"/>
      <c r="W55" s="85"/>
      <c r="X55" s="85"/>
      <c r="Y55" s="85"/>
      <c r="Z55" s="85"/>
      <c r="AA55" s="85"/>
      <c r="AB55" s="85"/>
    </row>
    <row r="56" spans="16:28" ht="26.25" x14ac:dyDescent="0.4">
      <c r="P56" s="85"/>
      <c r="Q56" s="86"/>
      <c r="R56" s="86"/>
      <c r="S56" s="86"/>
      <c r="T56" s="85"/>
      <c r="U56" s="85"/>
      <c r="V56" s="85"/>
      <c r="W56" s="85"/>
      <c r="X56" s="85"/>
      <c r="Y56" s="85"/>
      <c r="Z56" s="85"/>
      <c r="AA56" s="85"/>
      <c r="AB56" s="85"/>
    </row>
    <row r="57" spans="16:28" ht="26.25" x14ac:dyDescent="0.4">
      <c r="P57" s="85"/>
      <c r="Q57" s="86"/>
      <c r="R57" s="87"/>
      <c r="S57" s="86"/>
      <c r="T57" s="85"/>
      <c r="U57" s="85"/>
      <c r="V57" s="85"/>
      <c r="W57" s="85"/>
      <c r="X57" s="85"/>
      <c r="Y57" s="85"/>
      <c r="Z57" s="85"/>
      <c r="AA57" s="85"/>
      <c r="AB57" s="85"/>
    </row>
    <row r="58" spans="16:28" ht="26.25" x14ac:dyDescent="0.4">
      <c r="P58" s="85"/>
      <c r="Q58" s="86"/>
      <c r="R58" s="87"/>
      <c r="S58" s="86"/>
      <c r="T58" s="85"/>
      <c r="U58" s="85"/>
      <c r="V58" s="85"/>
      <c r="W58" s="85"/>
      <c r="X58" s="85"/>
      <c r="Y58" s="85"/>
      <c r="Z58" s="85"/>
      <c r="AA58" s="85"/>
      <c r="AB58" s="85"/>
    </row>
    <row r="59" spans="16:28" ht="26.25" x14ac:dyDescent="0.4">
      <c r="P59" s="85"/>
      <c r="Q59" s="85"/>
      <c r="R59" s="85"/>
      <c r="S59" s="85"/>
      <c r="T59" s="85"/>
      <c r="U59" s="85"/>
      <c r="V59" s="85"/>
      <c r="W59" s="85"/>
      <c r="X59" s="85"/>
      <c r="Y59" s="85"/>
      <c r="Z59" s="85"/>
      <c r="AA59" s="85"/>
      <c r="AB59" s="85"/>
    </row>
    <row r="60" spans="16:28" ht="26.25" x14ac:dyDescent="0.4">
      <c r="P60" s="85"/>
      <c r="Q60" s="85"/>
      <c r="R60" s="85"/>
      <c r="S60" s="85"/>
      <c r="T60" s="85"/>
      <c r="U60" s="85"/>
      <c r="V60" s="85"/>
      <c r="W60" s="85"/>
      <c r="X60" s="85"/>
      <c r="Y60" s="85"/>
      <c r="Z60" s="85"/>
      <c r="AA60" s="85"/>
      <c r="AB60" s="85"/>
    </row>
    <row r="61" spans="16:28" ht="26.25" x14ac:dyDescent="0.4">
      <c r="P61" s="85"/>
      <c r="Q61" s="85"/>
      <c r="R61" s="85"/>
      <c r="S61" s="85"/>
      <c r="T61" s="85"/>
      <c r="U61" s="85"/>
      <c r="V61" s="85"/>
      <c r="W61" s="85"/>
      <c r="X61" s="85"/>
      <c r="Y61" s="85"/>
      <c r="Z61" s="85"/>
      <c r="AA61" s="85"/>
      <c r="AB61" s="85"/>
    </row>
    <row r="62" spans="16:28" ht="26.25" x14ac:dyDescent="0.4">
      <c r="P62" s="85"/>
      <c r="Q62" s="85"/>
      <c r="R62" s="85"/>
      <c r="S62" s="85"/>
      <c r="T62" s="85"/>
      <c r="U62" s="85"/>
      <c r="V62" s="85"/>
      <c r="W62" s="85"/>
      <c r="X62" s="85"/>
      <c r="Y62" s="85"/>
      <c r="Z62" s="85"/>
      <c r="AA62" s="85"/>
      <c r="AB62" s="85"/>
    </row>
    <row r="67" spans="16:22" x14ac:dyDescent="0.25">
      <c r="P67" s="81"/>
    </row>
    <row r="68" spans="16:22" x14ac:dyDescent="0.25">
      <c r="P68" s="81"/>
    </row>
    <row r="69" spans="16:22" x14ac:dyDescent="0.25">
      <c r="P69" s="81"/>
    </row>
    <row r="73" spans="16:22" x14ac:dyDescent="0.25">
      <c r="Q73" s="88"/>
      <c r="R73" s="88"/>
      <c r="S73" s="88"/>
      <c r="T73" s="88"/>
      <c r="U73" s="88"/>
      <c r="V73" s="88"/>
    </row>
    <row r="74" spans="16:22" x14ac:dyDescent="0.25">
      <c r="Q74" s="88"/>
      <c r="R74" s="88"/>
      <c r="S74" s="88"/>
      <c r="T74" s="88"/>
      <c r="U74" s="88"/>
      <c r="V74" s="88"/>
    </row>
    <row r="79" spans="16:22" x14ac:dyDescent="0.25">
      <c r="Q79" s="88"/>
      <c r="R79" s="88"/>
      <c r="S79" s="88"/>
      <c r="T79" s="88"/>
      <c r="U79" s="88"/>
      <c r="V79" s="88"/>
    </row>
    <row r="80" spans="16:22" x14ac:dyDescent="0.25">
      <c r="Q80" s="88"/>
      <c r="R80" s="88"/>
      <c r="S80" s="88"/>
      <c r="T80" s="88"/>
      <c r="U80" s="88"/>
      <c r="V80" s="88"/>
    </row>
  </sheetData>
  <mergeCells count="3">
    <mergeCell ref="X22:Y23"/>
    <mergeCell ref="X27:Y28"/>
    <mergeCell ref="X34:Y36"/>
  </mergeCells>
  <pageMargins left="0.7" right="0.7" top="0.75" bottom="0.75" header="0.3" footer="0.3"/>
  <pageSetup scale="33"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E3:W34"/>
  <sheetViews>
    <sheetView topLeftCell="A4" zoomScale="90" zoomScaleNormal="90" workbookViewId="0">
      <selection activeCell="L14" sqref="L14"/>
    </sheetView>
  </sheetViews>
  <sheetFormatPr defaultColWidth="8.85546875" defaultRowHeight="15" x14ac:dyDescent="0.25"/>
  <cols>
    <col min="1" max="7" width="8.85546875" style="7"/>
    <col min="8" max="8" width="47.28515625" style="7" customWidth="1"/>
    <col min="9" max="9" width="11" style="7" customWidth="1"/>
    <col min="10" max="11" width="8.85546875" style="7"/>
    <col min="12" max="12" width="11.42578125" style="7" customWidth="1"/>
    <col min="13" max="13" width="4.85546875" style="7" customWidth="1"/>
    <col min="14" max="14" width="4.140625" style="7" customWidth="1"/>
    <col min="15" max="16384" width="8.85546875" style="7"/>
  </cols>
  <sheetData>
    <row r="3" spans="5:23" x14ac:dyDescent="0.25">
      <c r="E3" s="117"/>
      <c r="G3" s="370" t="s">
        <v>145</v>
      </c>
      <c r="H3" s="370"/>
      <c r="I3" s="370"/>
      <c r="J3" s="370"/>
    </row>
    <row r="4" spans="5:23" x14ac:dyDescent="0.25">
      <c r="G4" s="370"/>
      <c r="H4" s="370"/>
      <c r="I4" s="370"/>
      <c r="J4" s="370"/>
    </row>
    <row r="5" spans="5:23" x14ac:dyDescent="0.25">
      <c r="G5" s="370"/>
      <c r="H5" s="370"/>
      <c r="I5" s="370"/>
      <c r="J5" s="370"/>
    </row>
    <row r="6" spans="5:23" x14ac:dyDescent="0.25">
      <c r="H6" s="100"/>
      <c r="I6" s="100"/>
      <c r="J6" s="100"/>
      <c r="K6" s="100"/>
      <c r="L6" s="100"/>
      <c r="M6" s="100"/>
    </row>
    <row r="7" spans="5:23" ht="18" x14ac:dyDescent="0.25">
      <c r="H7" s="118" t="s">
        <v>75</v>
      </c>
      <c r="K7" s="100"/>
      <c r="L7" s="100"/>
      <c r="M7" s="100"/>
      <c r="U7" s="100"/>
      <c r="V7" s="100"/>
      <c r="W7" s="100"/>
    </row>
    <row r="8" spans="5:23" x14ac:dyDescent="0.25">
      <c r="H8" s="119" t="s">
        <v>76</v>
      </c>
      <c r="L8" s="100"/>
      <c r="M8" s="100"/>
      <c r="U8" s="100"/>
      <c r="V8" s="100"/>
      <c r="W8" s="100"/>
    </row>
    <row r="9" spans="5:23" x14ac:dyDescent="0.25">
      <c r="H9" s="119" t="s">
        <v>77</v>
      </c>
      <c r="L9" s="100"/>
      <c r="M9" s="100"/>
      <c r="U9" s="100"/>
      <c r="V9" s="100"/>
      <c r="W9" s="100"/>
    </row>
    <row r="10" spans="5:23" x14ac:dyDescent="0.25">
      <c r="S10" s="100"/>
      <c r="T10" s="100"/>
      <c r="U10" s="100"/>
      <c r="V10" s="100"/>
      <c r="W10" s="100"/>
    </row>
    <row r="11" spans="5:23" x14ac:dyDescent="0.25">
      <c r="H11" s="120" t="s">
        <v>100</v>
      </c>
      <c r="J11" s="121">
        <v>2</v>
      </c>
      <c r="O11" s="122" t="s">
        <v>101</v>
      </c>
      <c r="P11" s="123" t="s">
        <v>102</v>
      </c>
      <c r="V11" s="100"/>
      <c r="W11" s="100"/>
    </row>
    <row r="12" spans="5:23" x14ac:dyDescent="0.25">
      <c r="H12" s="119"/>
      <c r="I12" s="105">
        <v>2</v>
      </c>
      <c r="J12" s="124" t="s">
        <v>103</v>
      </c>
      <c r="L12" s="125" t="s">
        <v>104</v>
      </c>
      <c r="M12" s="203"/>
      <c r="O12" s="126">
        <v>0.15</v>
      </c>
      <c r="P12" s="127">
        <v>0.86050000000000004</v>
      </c>
      <c r="W12" s="100"/>
    </row>
    <row r="13" spans="5:23" x14ac:dyDescent="0.25">
      <c r="H13" s="120" t="s">
        <v>105</v>
      </c>
      <c r="J13" s="205">
        <v>45</v>
      </c>
      <c r="L13" s="129">
        <f>J13/60</f>
        <v>0.75</v>
      </c>
      <c r="M13" s="201"/>
      <c r="O13" s="126">
        <v>0.2</v>
      </c>
      <c r="P13" s="127">
        <v>0.81820000000000004</v>
      </c>
    </row>
    <row r="14" spans="5:23" x14ac:dyDescent="0.25">
      <c r="H14" s="119"/>
      <c r="I14" s="105">
        <v>5</v>
      </c>
      <c r="J14" s="130" t="s">
        <v>103</v>
      </c>
      <c r="K14" s="131" t="s">
        <v>81</v>
      </c>
      <c r="L14" s="212">
        <f>J13/J15</f>
        <v>0.75</v>
      </c>
      <c r="M14" s="200"/>
      <c r="N14" s="133"/>
      <c r="O14" s="126">
        <v>0.25</v>
      </c>
      <c r="P14" s="127">
        <v>0.77780000000000005</v>
      </c>
    </row>
    <row r="15" spans="5:23" x14ac:dyDescent="0.25">
      <c r="H15" s="120" t="s">
        <v>106</v>
      </c>
      <c r="J15" s="205">
        <v>60</v>
      </c>
      <c r="L15" s="213">
        <f>J15/60</f>
        <v>1</v>
      </c>
      <c r="M15" s="201"/>
      <c r="O15" s="126">
        <v>0.3</v>
      </c>
      <c r="P15" s="127">
        <v>0.73909999999999998</v>
      </c>
    </row>
    <row r="16" spans="5:23" ht="18" x14ac:dyDescent="0.25">
      <c r="I16" s="105">
        <v>8</v>
      </c>
      <c r="O16" s="126">
        <v>0.35</v>
      </c>
      <c r="P16" s="127">
        <v>0.70209999999999995</v>
      </c>
      <c r="T16" s="105"/>
      <c r="W16" s="134"/>
    </row>
    <row r="17" spans="7:23" x14ac:dyDescent="0.25">
      <c r="O17" s="126">
        <v>0.4</v>
      </c>
      <c r="P17" s="127">
        <v>0.66669999999999996</v>
      </c>
    </row>
    <row r="18" spans="7:23" ht="18" x14ac:dyDescent="0.25">
      <c r="H18" s="371" t="s">
        <v>83</v>
      </c>
      <c r="I18" s="371"/>
      <c r="O18" s="126">
        <v>0.45</v>
      </c>
      <c r="P18" s="127">
        <v>0.63270000000000004</v>
      </c>
    </row>
    <row r="19" spans="7:23" x14ac:dyDescent="0.25">
      <c r="O19" s="126">
        <v>0.5</v>
      </c>
      <c r="P19" s="135">
        <v>0.6</v>
      </c>
      <c r="T19" s="105"/>
    </row>
    <row r="20" spans="7:23" ht="18" x14ac:dyDescent="0.25">
      <c r="G20" s="136" t="s">
        <v>84</v>
      </c>
      <c r="H20" s="369" t="s">
        <v>107</v>
      </c>
      <c r="I20" s="369"/>
      <c r="J20" s="204">
        <v>0.45450000000000002</v>
      </c>
      <c r="O20" s="126">
        <v>0.55000000000000004</v>
      </c>
      <c r="P20" s="127">
        <v>0.56859999999999999</v>
      </c>
      <c r="W20" s="137"/>
    </row>
    <row r="21" spans="7:23" ht="15.75" x14ac:dyDescent="0.25">
      <c r="G21" s="138"/>
      <c r="H21" s="139"/>
      <c r="I21" s="100"/>
      <c r="J21" s="140"/>
      <c r="O21" s="126">
        <v>0.6</v>
      </c>
      <c r="P21" s="127">
        <v>0.53849999999999998</v>
      </c>
    </row>
    <row r="22" spans="7:23" ht="15.75" x14ac:dyDescent="0.25">
      <c r="G22" s="136" t="s">
        <v>108</v>
      </c>
      <c r="H22" s="369" t="s">
        <v>87</v>
      </c>
      <c r="I22" s="369"/>
      <c r="J22" s="141">
        <f>(((L13)/L15)^J11)*(L13*L15)/(FACT(J11-1)*((J11*L15-L13)^2))*J20</f>
        <v>0.12271500000000002</v>
      </c>
      <c r="O22" s="126">
        <v>0.65</v>
      </c>
      <c r="P22" s="127">
        <v>0.50939999999999996</v>
      </c>
    </row>
    <row r="23" spans="7:23" ht="15.75" x14ac:dyDescent="0.25">
      <c r="G23" s="138"/>
      <c r="H23" s="139"/>
      <c r="I23" s="100"/>
      <c r="J23" s="142"/>
      <c r="O23" s="126">
        <v>0.7</v>
      </c>
      <c r="P23" s="127">
        <v>0.48149999999999998</v>
      </c>
    </row>
    <row r="24" spans="7:23" ht="15.75" x14ac:dyDescent="0.25">
      <c r="G24" s="136" t="s">
        <v>88</v>
      </c>
      <c r="H24" s="369" t="s">
        <v>89</v>
      </c>
      <c r="I24" s="369"/>
      <c r="J24" s="141">
        <f>J22+(L13/L15)</f>
        <v>0.87271500000000002</v>
      </c>
      <c r="O24" s="199">
        <v>0.75</v>
      </c>
      <c r="P24" s="202">
        <v>0.45450000000000002</v>
      </c>
    </row>
    <row r="25" spans="7:23" ht="15.75" x14ac:dyDescent="0.25">
      <c r="G25" s="138"/>
      <c r="H25" s="139"/>
      <c r="I25" s="100"/>
      <c r="J25" s="142"/>
      <c r="O25" s="126">
        <v>0.8</v>
      </c>
      <c r="P25" s="127">
        <v>0.42859999999999998</v>
      </c>
    </row>
    <row r="26" spans="7:23" ht="15.75" x14ac:dyDescent="0.25">
      <c r="G26" s="136" t="s">
        <v>90</v>
      </c>
      <c r="H26" s="369" t="s">
        <v>91</v>
      </c>
      <c r="I26" s="369"/>
      <c r="J26" s="144">
        <f>J22/L13</f>
        <v>0.16362000000000002</v>
      </c>
      <c r="K26" s="367" t="s">
        <v>109</v>
      </c>
      <c r="L26" s="368"/>
      <c r="M26" s="100"/>
      <c r="O26" s="126">
        <v>0.85</v>
      </c>
      <c r="P26" s="127">
        <v>0.40350000000000003</v>
      </c>
    </row>
    <row r="27" spans="7:23" ht="15.75" x14ac:dyDescent="0.25">
      <c r="G27" s="138"/>
      <c r="H27" s="139"/>
      <c r="I27" s="100"/>
      <c r="J27" s="142"/>
      <c r="O27" s="126">
        <v>0.9</v>
      </c>
      <c r="P27" s="127">
        <v>0.37930000000000003</v>
      </c>
    </row>
    <row r="28" spans="7:23" ht="15.75" x14ac:dyDescent="0.25">
      <c r="G28" s="136" t="s">
        <v>93</v>
      </c>
      <c r="H28" s="369" t="s">
        <v>94</v>
      </c>
      <c r="I28" s="369"/>
      <c r="J28" s="144">
        <f>J26+1/L15</f>
        <v>1.1636200000000001</v>
      </c>
      <c r="K28" s="367" t="s">
        <v>109</v>
      </c>
      <c r="L28" s="368"/>
      <c r="M28" s="100"/>
      <c r="O28" s="126">
        <v>0.95</v>
      </c>
      <c r="P28" s="127">
        <v>0.35589999999999999</v>
      </c>
    </row>
    <row r="29" spans="7:23" ht="15.75" x14ac:dyDescent="0.25">
      <c r="G29" s="138"/>
      <c r="H29" s="139"/>
      <c r="I29" s="100"/>
      <c r="J29" s="142"/>
      <c r="O29" s="126">
        <v>1</v>
      </c>
      <c r="P29" s="127">
        <v>0.33329999999999999</v>
      </c>
    </row>
    <row r="30" spans="7:23" ht="15.75" x14ac:dyDescent="0.25">
      <c r="G30" s="136" t="s">
        <v>95</v>
      </c>
      <c r="H30" s="369" t="s">
        <v>110</v>
      </c>
      <c r="I30" s="369"/>
      <c r="J30" s="141">
        <f>(((1/FACT(J11))*(L13/L15)^J11)*((J11*L15)/((J11*L15-L13)))*J20)</f>
        <v>0.20452500000000001</v>
      </c>
      <c r="O30" s="126">
        <v>1.2</v>
      </c>
      <c r="P30" s="135">
        <v>0.25</v>
      </c>
    </row>
    <row r="31" spans="7:23" ht="15.75" x14ac:dyDescent="0.25">
      <c r="J31" s="145"/>
      <c r="O31" s="126">
        <v>1.4</v>
      </c>
      <c r="P31" s="127">
        <v>0.17649999999999999</v>
      </c>
    </row>
    <row r="32" spans="7:23" ht="15.75" x14ac:dyDescent="0.25">
      <c r="G32" s="136" t="s">
        <v>97</v>
      </c>
      <c r="H32" s="369" t="s">
        <v>111</v>
      </c>
      <c r="I32" s="369"/>
      <c r="J32" s="141">
        <f>(((J13/J15)^J34))/(FACT(2)*2^(J34-2))*J20</f>
        <v>0.90900000000000003</v>
      </c>
      <c r="O32" s="126">
        <v>1.6</v>
      </c>
      <c r="P32" s="127">
        <v>0.1111</v>
      </c>
    </row>
    <row r="33" spans="7:16" x14ac:dyDescent="0.25">
      <c r="O33" s="126">
        <v>1.8</v>
      </c>
      <c r="P33" s="127">
        <v>5.2600000000000001E-2</v>
      </c>
    </row>
    <row r="34" spans="7:16" ht="18" x14ac:dyDescent="0.25">
      <c r="G34" s="136" t="s">
        <v>99</v>
      </c>
      <c r="J34" s="146">
        <v>0</v>
      </c>
    </row>
  </sheetData>
  <mergeCells count="11">
    <mergeCell ref="G3:J5"/>
    <mergeCell ref="H18:I18"/>
    <mergeCell ref="H20:I20"/>
    <mergeCell ref="H22:I22"/>
    <mergeCell ref="H24:I24"/>
    <mergeCell ref="K26:L26"/>
    <mergeCell ref="H28:I28"/>
    <mergeCell ref="K28:L28"/>
    <mergeCell ref="H30:I30"/>
    <mergeCell ref="H32:I32"/>
    <mergeCell ref="H26:I26"/>
  </mergeCells>
  <pageMargins left="0.7" right="0.7" top="0.75" bottom="0.75" header="0.3" footer="0.3"/>
  <pageSetup scale="51"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E3:V33"/>
  <sheetViews>
    <sheetView workbookViewId="0">
      <selection activeCell="E7" sqref="E7"/>
    </sheetView>
  </sheetViews>
  <sheetFormatPr defaultColWidth="8.85546875" defaultRowHeight="15" x14ac:dyDescent="0.25"/>
  <cols>
    <col min="1" max="7" width="8.85546875" style="7"/>
    <col min="8" max="8" width="47.28515625" style="7" customWidth="1"/>
    <col min="9" max="9" width="11" style="7" customWidth="1"/>
    <col min="10" max="11" width="8.85546875" style="7"/>
    <col min="12" max="12" width="11.42578125" style="7" customWidth="1"/>
    <col min="13" max="16384" width="8.85546875" style="7"/>
  </cols>
  <sheetData>
    <row r="3" spans="5:22" x14ac:dyDescent="0.25">
      <c r="E3" s="117"/>
      <c r="G3" s="370" t="s">
        <v>142</v>
      </c>
      <c r="H3" s="370"/>
      <c r="I3" s="370"/>
      <c r="J3" s="370"/>
    </row>
    <row r="4" spans="5:22" x14ac:dyDescent="0.25">
      <c r="G4" s="370"/>
      <c r="H4" s="370"/>
      <c r="I4" s="370"/>
      <c r="J4" s="370"/>
    </row>
    <row r="5" spans="5:22" x14ac:dyDescent="0.25">
      <c r="G5" s="370"/>
      <c r="H5" s="370"/>
      <c r="I5" s="370"/>
      <c r="J5" s="370"/>
    </row>
    <row r="6" spans="5:22" x14ac:dyDescent="0.25">
      <c r="H6" s="100"/>
      <c r="I6" s="100"/>
      <c r="J6" s="100"/>
      <c r="K6" s="100"/>
      <c r="L6" s="100"/>
    </row>
    <row r="7" spans="5:22" ht="18" x14ac:dyDescent="0.25">
      <c r="H7" s="118" t="s">
        <v>75</v>
      </c>
      <c r="K7" s="100"/>
      <c r="L7" s="100"/>
      <c r="T7" s="100"/>
      <c r="U7" s="100"/>
      <c r="V7" s="100"/>
    </row>
    <row r="8" spans="5:22" x14ac:dyDescent="0.25">
      <c r="H8" s="119" t="s">
        <v>76</v>
      </c>
      <c r="L8" s="100"/>
      <c r="T8" s="100"/>
      <c r="U8" s="100"/>
      <c r="V8" s="100"/>
    </row>
    <row r="9" spans="5:22" x14ac:dyDescent="0.25">
      <c r="H9" s="119" t="s">
        <v>77</v>
      </c>
      <c r="L9" s="100"/>
      <c r="T9" s="100"/>
      <c r="U9" s="100"/>
      <c r="V9" s="100"/>
    </row>
    <row r="10" spans="5:22" x14ac:dyDescent="0.25">
      <c r="R10" s="100"/>
      <c r="S10" s="100"/>
      <c r="T10" s="100"/>
      <c r="U10" s="100"/>
      <c r="V10" s="100"/>
    </row>
    <row r="11" spans="5:22" x14ac:dyDescent="0.25">
      <c r="H11" s="120" t="s">
        <v>100</v>
      </c>
      <c r="J11" s="121">
        <v>2</v>
      </c>
      <c r="N11" s="122" t="s">
        <v>101</v>
      </c>
      <c r="O11" s="123" t="s">
        <v>102</v>
      </c>
      <c r="U11" s="100"/>
      <c r="V11" s="100"/>
    </row>
    <row r="12" spans="5:22" x14ac:dyDescent="0.25">
      <c r="H12" s="119"/>
      <c r="I12" s="105">
        <v>2</v>
      </c>
      <c r="J12" s="124" t="s">
        <v>103</v>
      </c>
      <c r="L12" s="125" t="s">
        <v>104</v>
      </c>
      <c r="N12" s="126">
        <v>0.15</v>
      </c>
      <c r="O12" s="127">
        <v>0.86050000000000004</v>
      </c>
      <c r="V12" s="100"/>
    </row>
    <row r="13" spans="5:22" x14ac:dyDescent="0.25">
      <c r="H13" s="120" t="s">
        <v>105</v>
      </c>
      <c r="J13" s="128"/>
      <c r="L13" s="129">
        <v>0.5</v>
      </c>
      <c r="N13" s="126">
        <v>0.2</v>
      </c>
      <c r="O13" s="127">
        <v>0.81820000000000004</v>
      </c>
    </row>
    <row r="14" spans="5:22" x14ac:dyDescent="0.25">
      <c r="H14" s="119"/>
      <c r="I14" s="105">
        <v>5</v>
      </c>
      <c r="J14" s="130" t="s">
        <v>103</v>
      </c>
      <c r="K14" s="131" t="s">
        <v>81</v>
      </c>
      <c r="L14" s="132">
        <f>L13/L15</f>
        <v>1</v>
      </c>
      <c r="M14" s="133"/>
      <c r="N14" s="126">
        <v>0.25</v>
      </c>
      <c r="O14" s="127">
        <v>0.77780000000000005</v>
      </c>
    </row>
    <row r="15" spans="5:22" x14ac:dyDescent="0.25">
      <c r="H15" s="120" t="s">
        <v>106</v>
      </c>
      <c r="J15" s="128"/>
      <c r="L15" s="129">
        <v>0.5</v>
      </c>
      <c r="N15" s="126">
        <v>0.3</v>
      </c>
      <c r="O15" s="127">
        <v>0.73909999999999998</v>
      </c>
    </row>
    <row r="16" spans="5:22" ht="18" x14ac:dyDescent="0.25">
      <c r="I16" s="105">
        <v>8</v>
      </c>
      <c r="N16" s="126">
        <v>0.35</v>
      </c>
      <c r="O16" s="127">
        <v>0.70209999999999995</v>
      </c>
      <c r="S16" s="105"/>
      <c r="V16" s="134"/>
    </row>
    <row r="17" spans="7:22" x14ac:dyDescent="0.25">
      <c r="N17" s="126">
        <v>0.4</v>
      </c>
      <c r="O17" s="127">
        <v>0.66669999999999996</v>
      </c>
    </row>
    <row r="18" spans="7:22" ht="18" x14ac:dyDescent="0.25">
      <c r="H18" s="371" t="s">
        <v>83</v>
      </c>
      <c r="I18" s="371"/>
      <c r="L18" s="7">
        <v>5</v>
      </c>
      <c r="N18" s="126">
        <v>0.45</v>
      </c>
      <c r="O18" s="127">
        <v>0.63270000000000004</v>
      </c>
    </row>
    <row r="19" spans="7:22" x14ac:dyDescent="0.25">
      <c r="N19" s="126">
        <v>0.5</v>
      </c>
      <c r="O19" s="135">
        <v>0.6</v>
      </c>
      <c r="S19" s="105"/>
    </row>
    <row r="20" spans="7:22" ht="18" x14ac:dyDescent="0.25">
      <c r="G20" s="136" t="s">
        <v>84</v>
      </c>
      <c r="H20" s="369" t="s">
        <v>107</v>
      </c>
      <c r="I20" s="369"/>
      <c r="J20" s="204">
        <v>0.33329999999999999</v>
      </c>
      <c r="N20" s="126">
        <v>0.55000000000000004</v>
      </c>
      <c r="O20" s="127">
        <v>0.56859999999999999</v>
      </c>
      <c r="V20" s="137"/>
    </row>
    <row r="21" spans="7:22" ht="15.75" x14ac:dyDescent="0.25">
      <c r="G21" s="138"/>
      <c r="H21" s="139"/>
      <c r="I21" s="100"/>
      <c r="J21" s="140"/>
      <c r="N21" s="126">
        <v>0.6</v>
      </c>
      <c r="O21" s="127">
        <v>0.53849999999999998</v>
      </c>
    </row>
    <row r="22" spans="7:22" ht="15.75" x14ac:dyDescent="0.25">
      <c r="G22" s="136" t="s">
        <v>108</v>
      </c>
      <c r="H22" s="369" t="s">
        <v>87</v>
      </c>
      <c r="I22" s="369"/>
      <c r="J22" s="141">
        <f>(((L13)/L15)^J11)*(L13*L15)/(FACT(J11-1)*((J11*L15-L13)^2))*J20</f>
        <v>0.33329999999999999</v>
      </c>
      <c r="N22" s="126">
        <v>0.65</v>
      </c>
      <c r="O22" s="127">
        <v>0.50939999999999996</v>
      </c>
    </row>
    <row r="23" spans="7:22" ht="15.75" x14ac:dyDescent="0.25">
      <c r="G23" s="138"/>
      <c r="H23" s="139"/>
      <c r="I23" s="100"/>
      <c r="J23" s="142"/>
      <c r="N23" s="126">
        <v>0.7</v>
      </c>
      <c r="O23" s="127">
        <v>0.48149999999999998</v>
      </c>
    </row>
    <row r="24" spans="7:22" ht="15.75" x14ac:dyDescent="0.25">
      <c r="G24" s="136" t="s">
        <v>88</v>
      </c>
      <c r="H24" s="369" t="s">
        <v>89</v>
      </c>
      <c r="I24" s="369"/>
      <c r="J24" s="141">
        <f>J22+(L13/L15)</f>
        <v>1.3332999999999999</v>
      </c>
      <c r="N24" s="126">
        <v>0.75</v>
      </c>
      <c r="O24" s="143">
        <v>0.45450000000000002</v>
      </c>
    </row>
    <row r="25" spans="7:22" ht="15.75" x14ac:dyDescent="0.25">
      <c r="G25" s="138"/>
      <c r="H25" s="139"/>
      <c r="I25" s="100"/>
      <c r="J25" s="142"/>
      <c r="N25" s="126">
        <v>0.8</v>
      </c>
      <c r="O25" s="127">
        <v>0.42859999999999998</v>
      </c>
    </row>
    <row r="26" spans="7:22" ht="15.75" x14ac:dyDescent="0.25">
      <c r="G26" s="136" t="s">
        <v>90</v>
      </c>
      <c r="H26" s="369" t="s">
        <v>91</v>
      </c>
      <c r="I26" s="369"/>
      <c r="J26" s="144">
        <f>J22/L13</f>
        <v>0.66659999999999997</v>
      </c>
      <c r="K26" s="367" t="s">
        <v>109</v>
      </c>
      <c r="L26" s="368"/>
      <c r="N26" s="126">
        <v>0.85</v>
      </c>
      <c r="O26" s="127">
        <v>0.40350000000000003</v>
      </c>
    </row>
    <row r="27" spans="7:22" ht="15.75" x14ac:dyDescent="0.25">
      <c r="G27" s="138"/>
      <c r="H27" s="139"/>
      <c r="I27" s="100"/>
      <c r="J27" s="142"/>
      <c r="N27" s="126">
        <v>0.9</v>
      </c>
      <c r="O27" s="127">
        <v>0.37930000000000003</v>
      </c>
    </row>
    <row r="28" spans="7:22" ht="15.75" x14ac:dyDescent="0.25">
      <c r="G28" s="136" t="s">
        <v>93</v>
      </c>
      <c r="H28" s="369" t="s">
        <v>94</v>
      </c>
      <c r="I28" s="369"/>
      <c r="J28" s="144">
        <f>J26+1/L15</f>
        <v>2.6665999999999999</v>
      </c>
      <c r="K28" s="367" t="s">
        <v>109</v>
      </c>
      <c r="L28" s="368"/>
      <c r="N28" s="126">
        <v>0.95</v>
      </c>
      <c r="O28" s="127">
        <v>0.35589999999999999</v>
      </c>
    </row>
    <row r="29" spans="7:22" ht="15.75" x14ac:dyDescent="0.25">
      <c r="G29" s="138"/>
      <c r="H29" s="139"/>
      <c r="I29" s="100"/>
      <c r="J29" s="142"/>
      <c r="N29" s="221">
        <v>1</v>
      </c>
      <c r="O29" s="222">
        <v>0.33329999999999999</v>
      </c>
    </row>
    <row r="30" spans="7:22" ht="15.75" x14ac:dyDescent="0.25">
      <c r="G30" s="136" t="s">
        <v>95</v>
      </c>
      <c r="H30" s="369" t="s">
        <v>110</v>
      </c>
      <c r="I30" s="369"/>
      <c r="J30" s="141">
        <f>(((1/FACT(J11))*(L13/L15)^J11)*((J11*L15)/((J11*L15-L13)))*J20)</f>
        <v>0.33329999999999999</v>
      </c>
      <c r="N30" s="126">
        <v>1.2</v>
      </c>
      <c r="O30" s="135">
        <v>0.25</v>
      </c>
    </row>
    <row r="31" spans="7:22" ht="15.75" x14ac:dyDescent="0.25">
      <c r="J31" s="145"/>
      <c r="N31" s="126">
        <v>1.4</v>
      </c>
      <c r="O31" s="127">
        <v>0.17649999999999999</v>
      </c>
    </row>
    <row r="32" spans="7:22" x14ac:dyDescent="0.25">
      <c r="N32" s="126">
        <v>1.6</v>
      </c>
      <c r="O32" s="127">
        <v>0.1111</v>
      </c>
    </row>
    <row r="33" spans="14:15" x14ac:dyDescent="0.25">
      <c r="N33" s="126">
        <v>1.8</v>
      </c>
      <c r="O33" s="127">
        <v>5.2600000000000001E-2</v>
      </c>
    </row>
  </sheetData>
  <mergeCells count="10">
    <mergeCell ref="G3:J5"/>
    <mergeCell ref="H18:I18"/>
    <mergeCell ref="H20:I20"/>
    <mergeCell ref="H22:I22"/>
    <mergeCell ref="H24:I24"/>
    <mergeCell ref="K26:L26"/>
    <mergeCell ref="H28:I28"/>
    <mergeCell ref="K28:L28"/>
    <mergeCell ref="H30:I30"/>
    <mergeCell ref="H26:I26"/>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H5:S38"/>
  <sheetViews>
    <sheetView topLeftCell="A4" zoomScale="90" zoomScaleNormal="90" workbookViewId="0">
      <selection activeCell="O21" sqref="O21"/>
    </sheetView>
  </sheetViews>
  <sheetFormatPr defaultColWidth="8.85546875" defaultRowHeight="15" x14ac:dyDescent="0.25"/>
  <cols>
    <col min="1" max="8" width="8.85546875" style="7"/>
    <col min="9" max="9" width="55.7109375" style="7" customWidth="1"/>
    <col min="10" max="10" width="14.5703125" style="7" customWidth="1"/>
    <col min="11" max="11" width="5.140625" style="7" customWidth="1"/>
    <col min="12" max="12" width="14.42578125" style="7" customWidth="1"/>
    <col min="13" max="16384" width="8.85546875" style="7"/>
  </cols>
  <sheetData>
    <row r="5" spans="8:14" x14ac:dyDescent="0.25">
      <c r="H5" s="370" t="s">
        <v>143</v>
      </c>
      <c r="I5" s="370"/>
      <c r="J5" s="370"/>
      <c r="K5" s="100"/>
      <c r="L5" s="100"/>
      <c r="M5" s="100"/>
    </row>
    <row r="6" spans="8:14" x14ac:dyDescent="0.25">
      <c r="H6" s="370"/>
      <c r="I6" s="370"/>
      <c r="J6" s="370"/>
      <c r="K6" s="100"/>
      <c r="L6" s="100"/>
      <c r="M6" s="100"/>
    </row>
    <row r="7" spans="8:14" x14ac:dyDescent="0.25">
      <c r="H7" s="370"/>
      <c r="I7" s="370"/>
      <c r="J7" s="370"/>
      <c r="K7" s="100"/>
      <c r="L7" s="100"/>
      <c r="M7" s="100"/>
    </row>
    <row r="8" spans="8:14" x14ac:dyDescent="0.25">
      <c r="H8" s="100"/>
      <c r="I8" s="100"/>
      <c r="J8" s="100"/>
      <c r="K8" s="100"/>
      <c r="L8" s="100"/>
      <c r="M8" s="100"/>
    </row>
    <row r="9" spans="8:14" x14ac:dyDescent="0.25">
      <c r="I9" s="372" t="s">
        <v>75</v>
      </c>
      <c r="J9" s="100"/>
      <c r="K9" s="100"/>
      <c r="L9" s="100"/>
      <c r="M9" s="100"/>
    </row>
    <row r="10" spans="8:14" x14ac:dyDescent="0.25">
      <c r="I10" s="372"/>
      <c r="L10" s="100"/>
      <c r="M10" s="100"/>
    </row>
    <row r="11" spans="8:14" x14ac:dyDescent="0.25">
      <c r="I11" s="7" t="s">
        <v>76</v>
      </c>
      <c r="M11" s="100"/>
    </row>
    <row r="12" spans="8:14" x14ac:dyDescent="0.25">
      <c r="I12" s="7" t="s">
        <v>77</v>
      </c>
      <c r="J12" s="374" t="s">
        <v>78</v>
      </c>
      <c r="L12" s="374" t="s">
        <v>79</v>
      </c>
    </row>
    <row r="13" spans="8:14" x14ac:dyDescent="0.25">
      <c r="J13" s="375"/>
      <c r="L13" s="375"/>
    </row>
    <row r="14" spans="8:14" ht="18.75" x14ac:dyDescent="0.25">
      <c r="I14" s="101" t="s">
        <v>80</v>
      </c>
      <c r="J14" s="102">
        <v>45</v>
      </c>
      <c r="K14" s="103"/>
      <c r="L14" s="104">
        <f>J14/J17</f>
        <v>0.75</v>
      </c>
    </row>
    <row r="15" spans="8:14" x14ac:dyDescent="0.25">
      <c r="M15" s="376" t="s">
        <v>81</v>
      </c>
      <c r="N15" s="377">
        <f>L14/L17</f>
        <v>0.75</v>
      </c>
    </row>
    <row r="16" spans="8:14" x14ac:dyDescent="0.25">
      <c r="J16" s="105">
        <v>45</v>
      </c>
      <c r="M16" s="376"/>
      <c r="N16" s="377"/>
    </row>
    <row r="17" spans="8:19" ht="18.75" x14ac:dyDescent="0.25">
      <c r="I17" s="101" t="s">
        <v>82</v>
      </c>
      <c r="J17" s="102">
        <v>60</v>
      </c>
      <c r="K17" s="103"/>
      <c r="L17" s="106">
        <f>J17/60</f>
        <v>1</v>
      </c>
      <c r="S17" s="107">
        <v>61</v>
      </c>
    </row>
    <row r="19" spans="8:19" x14ac:dyDescent="0.25">
      <c r="J19" s="105">
        <v>60</v>
      </c>
    </row>
    <row r="21" spans="8:19" x14ac:dyDescent="0.25">
      <c r="I21" s="372" t="s">
        <v>83</v>
      </c>
    </row>
    <row r="22" spans="8:19" x14ac:dyDescent="0.25">
      <c r="I22" s="372"/>
    </row>
    <row r="24" spans="8:19" ht="15.75" x14ac:dyDescent="0.25">
      <c r="H24" s="108" t="s">
        <v>84</v>
      </c>
      <c r="I24" s="109" t="s">
        <v>85</v>
      </c>
      <c r="J24" s="110">
        <f>1-(J14/J17)</f>
        <v>0.25</v>
      </c>
    </row>
    <row r="25" spans="8:19" ht="15.75" x14ac:dyDescent="0.25">
      <c r="H25" s="111"/>
      <c r="I25" s="112"/>
      <c r="J25" s="113"/>
    </row>
    <row r="26" spans="8:19" ht="15.75" x14ac:dyDescent="0.25">
      <c r="H26" s="108" t="s">
        <v>86</v>
      </c>
      <c r="I26" s="109" t="s">
        <v>87</v>
      </c>
      <c r="J26" s="110">
        <f>(J14^2)/(J17*(J17-J14))</f>
        <v>2.25</v>
      </c>
    </row>
    <row r="27" spans="8:19" ht="15.75" x14ac:dyDescent="0.25">
      <c r="H27" s="111"/>
      <c r="I27" s="112"/>
      <c r="J27" s="113"/>
    </row>
    <row r="28" spans="8:19" ht="15.75" x14ac:dyDescent="0.25">
      <c r="H28" s="108" t="s">
        <v>88</v>
      </c>
      <c r="I28" s="109" t="s">
        <v>89</v>
      </c>
      <c r="J28" s="110">
        <f>J26+(J14/J17)</f>
        <v>3</v>
      </c>
    </row>
    <row r="29" spans="8:19" ht="15.75" x14ac:dyDescent="0.25">
      <c r="H29" s="111"/>
      <c r="I29" s="112"/>
      <c r="J29" s="113"/>
    </row>
    <row r="30" spans="8:19" ht="18" x14ac:dyDescent="0.25">
      <c r="H30" s="108" t="s">
        <v>90</v>
      </c>
      <c r="I30" s="109" t="s">
        <v>91</v>
      </c>
      <c r="J30" s="110">
        <f>J26/J14</f>
        <v>0.05</v>
      </c>
      <c r="K30" s="114">
        <f>60*J30</f>
        <v>3</v>
      </c>
      <c r="L30" s="115" t="s">
        <v>92</v>
      </c>
    </row>
    <row r="31" spans="8:19" ht="15.75" x14ac:dyDescent="0.25">
      <c r="H31" s="111"/>
      <c r="I31" s="112"/>
      <c r="J31" s="113"/>
      <c r="M31" s="373"/>
      <c r="N31" s="373"/>
      <c r="O31" s="373"/>
    </row>
    <row r="32" spans="8:19" ht="18" x14ac:dyDescent="0.25">
      <c r="H32" s="108" t="s">
        <v>93</v>
      </c>
      <c r="I32" s="109" t="s">
        <v>94</v>
      </c>
      <c r="J32" s="110">
        <f>J30+(1/J17)</f>
        <v>6.6666666666666666E-2</v>
      </c>
      <c r="K32" s="114">
        <f>60*J32</f>
        <v>4</v>
      </c>
      <c r="L32" s="115" t="s">
        <v>92</v>
      </c>
    </row>
    <row r="33" spans="8:10" ht="15.75" x14ac:dyDescent="0.25">
      <c r="H33" s="111"/>
      <c r="I33" s="112"/>
      <c r="J33" s="113"/>
    </row>
    <row r="34" spans="8:10" ht="15.75" x14ac:dyDescent="0.25">
      <c r="H34" s="108" t="s">
        <v>95</v>
      </c>
      <c r="I34" s="109" t="s">
        <v>96</v>
      </c>
      <c r="J34" s="110">
        <f>J14/J17</f>
        <v>0.75</v>
      </c>
    </row>
    <row r="36" spans="8:10" ht="15.75" x14ac:dyDescent="0.25">
      <c r="H36" s="108" t="s">
        <v>97</v>
      </c>
      <c r="I36" s="109" t="s">
        <v>98</v>
      </c>
      <c r="J36" s="110">
        <f>(N15)^J38*J24</f>
        <v>4.449462890625E-2</v>
      </c>
    </row>
    <row r="38" spans="8:10" x14ac:dyDescent="0.25">
      <c r="H38" s="108" t="s">
        <v>99</v>
      </c>
      <c r="J38" s="116">
        <v>6</v>
      </c>
    </row>
  </sheetData>
  <mergeCells count="8">
    <mergeCell ref="I21:I22"/>
    <mergeCell ref="M31:O31"/>
    <mergeCell ref="H5:J7"/>
    <mergeCell ref="I9:I10"/>
    <mergeCell ref="J12:J13"/>
    <mergeCell ref="L12:L13"/>
    <mergeCell ref="M15:M16"/>
    <mergeCell ref="N15:N16"/>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H5:S38"/>
  <sheetViews>
    <sheetView topLeftCell="A4" zoomScale="90" zoomScaleNormal="90" workbookViewId="0">
      <selection activeCell="J17" sqref="J17"/>
    </sheetView>
  </sheetViews>
  <sheetFormatPr defaultColWidth="8.85546875" defaultRowHeight="15" x14ac:dyDescent="0.25"/>
  <cols>
    <col min="1" max="8" width="8.85546875" style="7"/>
    <col min="9" max="9" width="55.7109375" style="7" customWidth="1"/>
    <col min="10" max="10" width="14.5703125" style="7" customWidth="1"/>
    <col min="11" max="11" width="5.140625" style="7" customWidth="1"/>
    <col min="12" max="12" width="14.42578125" style="7" customWidth="1"/>
    <col min="13" max="16384" width="8.85546875" style="7"/>
  </cols>
  <sheetData>
    <row r="5" spans="8:13" x14ac:dyDescent="0.25">
      <c r="H5" s="370" t="s">
        <v>144</v>
      </c>
      <c r="I5" s="370"/>
      <c r="J5" s="370"/>
      <c r="K5" s="100"/>
      <c r="L5" s="100"/>
      <c r="M5" s="100"/>
    </row>
    <row r="6" spans="8:13" x14ac:dyDescent="0.25">
      <c r="H6" s="370"/>
      <c r="I6" s="370"/>
      <c r="J6" s="370"/>
      <c r="K6" s="100"/>
      <c r="L6" s="100"/>
      <c r="M6" s="100"/>
    </row>
    <row r="7" spans="8:13" x14ac:dyDescent="0.25">
      <c r="H7" s="370"/>
      <c r="I7" s="370"/>
      <c r="J7" s="370"/>
      <c r="K7" s="100"/>
      <c r="L7" s="100"/>
      <c r="M7" s="100"/>
    </row>
    <row r="8" spans="8:13" x14ac:dyDescent="0.25">
      <c r="H8" s="100"/>
      <c r="I8" s="100"/>
      <c r="J8" s="100"/>
      <c r="K8" s="100"/>
      <c r="L8" s="100"/>
      <c r="M8" s="100"/>
    </row>
    <row r="9" spans="8:13" x14ac:dyDescent="0.25">
      <c r="I9" s="372" t="s">
        <v>75</v>
      </c>
      <c r="J9" s="100"/>
      <c r="K9" s="100"/>
      <c r="L9" s="100"/>
      <c r="M9" s="100"/>
    </row>
    <row r="10" spans="8:13" x14ac:dyDescent="0.25">
      <c r="I10" s="372"/>
      <c r="L10" s="100"/>
      <c r="M10" s="100"/>
    </row>
    <row r="11" spans="8:13" x14ac:dyDescent="0.25">
      <c r="I11" s="7" t="s">
        <v>76</v>
      </c>
      <c r="M11" s="100"/>
    </row>
    <row r="12" spans="8:13" x14ac:dyDescent="0.25">
      <c r="I12" s="7" t="s">
        <v>77</v>
      </c>
      <c r="J12" s="374" t="s">
        <v>78</v>
      </c>
      <c r="L12" s="374" t="s">
        <v>79</v>
      </c>
    </row>
    <row r="13" spans="8:13" x14ac:dyDescent="0.25">
      <c r="J13" s="375"/>
      <c r="L13" s="375"/>
    </row>
    <row r="14" spans="8:13" ht="18.75" x14ac:dyDescent="0.25">
      <c r="I14" s="101" t="s">
        <v>80</v>
      </c>
      <c r="J14" s="102">
        <v>45</v>
      </c>
      <c r="K14" s="103"/>
      <c r="L14" s="104">
        <f>J14/J17</f>
        <v>0.75</v>
      </c>
    </row>
    <row r="15" spans="8:13" ht="15" customHeight="1" x14ac:dyDescent="0.25"/>
    <row r="16" spans="8:13" ht="15" customHeight="1" x14ac:dyDescent="0.25">
      <c r="J16" s="105">
        <v>45</v>
      </c>
    </row>
    <row r="17" spans="8:19" ht="18.75" x14ac:dyDescent="0.25">
      <c r="I17" s="101" t="s">
        <v>82</v>
      </c>
      <c r="J17" s="102">
        <v>60</v>
      </c>
      <c r="K17" s="103"/>
      <c r="L17" s="106">
        <f>J17/60</f>
        <v>1</v>
      </c>
      <c r="S17" s="107">
        <v>61</v>
      </c>
    </row>
    <row r="19" spans="8:19" x14ac:dyDescent="0.25">
      <c r="J19" s="105">
        <v>60</v>
      </c>
    </row>
    <row r="21" spans="8:19" x14ac:dyDescent="0.25">
      <c r="I21" s="372" t="s">
        <v>83</v>
      </c>
    </row>
    <row r="22" spans="8:19" x14ac:dyDescent="0.25">
      <c r="I22" s="372"/>
    </row>
    <row r="24" spans="8:19" ht="15.75" x14ac:dyDescent="0.25">
      <c r="H24" s="108" t="s">
        <v>84</v>
      </c>
      <c r="I24" s="109" t="s">
        <v>85</v>
      </c>
      <c r="J24" s="110">
        <f>1-(J14/J17)</f>
        <v>0.25</v>
      </c>
    </row>
    <row r="25" spans="8:19" ht="15.75" x14ac:dyDescent="0.25">
      <c r="H25" s="111"/>
      <c r="I25" s="112"/>
      <c r="J25" s="113"/>
    </row>
    <row r="26" spans="8:19" ht="15.75" x14ac:dyDescent="0.25">
      <c r="H26" s="108" t="s">
        <v>86</v>
      </c>
      <c r="I26" s="109" t="s">
        <v>87</v>
      </c>
      <c r="J26" s="110">
        <f>(J14^2)/(J17*(J17-J14))</f>
        <v>2.25</v>
      </c>
    </row>
    <row r="27" spans="8:19" ht="15.75" x14ac:dyDescent="0.25">
      <c r="H27" s="111"/>
      <c r="I27" s="112"/>
      <c r="J27" s="113"/>
    </row>
    <row r="28" spans="8:19" ht="15.75" x14ac:dyDescent="0.25">
      <c r="H28" s="108" t="s">
        <v>88</v>
      </c>
      <c r="I28" s="109" t="s">
        <v>89</v>
      </c>
      <c r="J28" s="110">
        <f>J26+(J14/J17)</f>
        <v>3</v>
      </c>
    </row>
    <row r="29" spans="8:19" ht="15.75" x14ac:dyDescent="0.25">
      <c r="H29" s="111"/>
      <c r="I29" s="112"/>
      <c r="J29" s="113"/>
    </row>
    <row r="30" spans="8:19" ht="18" x14ac:dyDescent="0.25">
      <c r="H30" s="108" t="s">
        <v>90</v>
      </c>
      <c r="I30" s="109" t="s">
        <v>91</v>
      </c>
      <c r="J30" s="110">
        <f>J26/J14</f>
        <v>0.05</v>
      </c>
      <c r="K30" s="114">
        <f>60*J30</f>
        <v>3</v>
      </c>
      <c r="L30" s="115" t="s">
        <v>92</v>
      </c>
    </row>
    <row r="31" spans="8:19" ht="15.75" x14ac:dyDescent="0.25">
      <c r="H31" s="111"/>
      <c r="I31" s="112"/>
      <c r="J31" s="113"/>
      <c r="M31" s="373"/>
      <c r="N31" s="373"/>
      <c r="O31" s="373"/>
    </row>
    <row r="32" spans="8:19" ht="18" x14ac:dyDescent="0.25">
      <c r="H32" s="108" t="s">
        <v>93</v>
      </c>
      <c r="I32" s="109" t="s">
        <v>94</v>
      </c>
      <c r="J32" s="110">
        <f>J30+(1/J17)</f>
        <v>6.6666666666666666E-2</v>
      </c>
      <c r="K32" s="114">
        <f>60*J32</f>
        <v>4</v>
      </c>
      <c r="L32" s="115" t="s">
        <v>92</v>
      </c>
    </row>
    <row r="33" spans="8:10" ht="15.75" x14ac:dyDescent="0.25">
      <c r="H33" s="111"/>
      <c r="I33" s="112"/>
      <c r="J33" s="113"/>
    </row>
    <row r="34" spans="8:10" ht="15.75" x14ac:dyDescent="0.25">
      <c r="H34" s="108" t="s">
        <v>95</v>
      </c>
      <c r="I34" s="109" t="s">
        <v>96</v>
      </c>
      <c r="J34" s="110">
        <f>J14/J17</f>
        <v>0.75</v>
      </c>
    </row>
    <row r="36" spans="8:10" ht="15.75" x14ac:dyDescent="0.25">
      <c r="H36" s="108" t="s">
        <v>97</v>
      </c>
      <c r="I36" s="109" t="s">
        <v>98</v>
      </c>
      <c r="J36" s="110">
        <f>(N15)^J38*J24</f>
        <v>0</v>
      </c>
    </row>
    <row r="38" spans="8:10" x14ac:dyDescent="0.25">
      <c r="H38" s="108" t="s">
        <v>99</v>
      </c>
      <c r="J38" s="116">
        <v>6</v>
      </c>
    </row>
  </sheetData>
  <mergeCells count="6">
    <mergeCell ref="I21:I22"/>
    <mergeCell ref="M31:O31"/>
    <mergeCell ref="H5:J7"/>
    <mergeCell ref="I9:I10"/>
    <mergeCell ref="J12:J13"/>
    <mergeCell ref="L12:L13"/>
  </mergeCells>
  <pageMargins left="0.7" right="0.7" top="0.75" bottom="0.75" header="0.3" footer="0.3"/>
  <pageSetup scale="5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8"/>
      <c r="L14" s="28"/>
      <c r="M14" s="28"/>
      <c r="N14" s="28"/>
      <c r="O14" s="28"/>
      <c r="P14" s="28"/>
      <c r="Q14" s="28"/>
      <c r="R14" s="28"/>
      <c r="S14" s="28"/>
      <c r="T14" s="28"/>
      <c r="U14" s="28"/>
      <c r="V14" s="28"/>
      <c r="W14" s="28"/>
      <c r="X14" s="28"/>
      <c r="Y14" s="28"/>
      <c r="Z14" s="28"/>
      <c r="AA14" s="28"/>
    </row>
    <row r="15" spans="1:27" x14ac:dyDescent="0.25">
      <c r="K15" s="28"/>
      <c r="L15" s="28"/>
      <c r="M15" s="28"/>
      <c r="N15" s="28"/>
      <c r="O15" s="28"/>
      <c r="P15" s="28"/>
      <c r="Q15" s="28"/>
      <c r="R15" s="28"/>
      <c r="S15" s="28"/>
      <c r="T15" s="28"/>
      <c r="U15" s="28"/>
      <c r="V15" s="28"/>
      <c r="W15" s="28"/>
      <c r="X15" s="28"/>
      <c r="Y15" s="28"/>
      <c r="Z15" s="28"/>
      <c r="AA15" s="28"/>
    </row>
    <row r="16" spans="1:27" x14ac:dyDescent="0.25">
      <c r="K16" s="28"/>
      <c r="L16" s="28"/>
      <c r="M16" s="28"/>
      <c r="N16" s="28"/>
      <c r="O16" s="28"/>
      <c r="P16" s="28"/>
      <c r="Q16" s="28"/>
      <c r="R16" s="28"/>
      <c r="S16" s="28"/>
      <c r="T16" s="28"/>
      <c r="U16" s="28"/>
      <c r="V16" s="28"/>
      <c r="W16" s="28"/>
      <c r="X16" s="28"/>
      <c r="Y16" s="28"/>
      <c r="Z16" s="28"/>
      <c r="AA16" s="28"/>
    </row>
    <row r="17" spans="11:27" x14ac:dyDescent="0.25">
      <c r="K17" s="28"/>
      <c r="L17" s="28"/>
      <c r="M17" s="28"/>
      <c r="N17" s="28"/>
      <c r="O17" s="28"/>
      <c r="P17" s="28"/>
      <c r="Q17" s="28"/>
      <c r="R17" s="28"/>
      <c r="S17" s="28"/>
      <c r="T17" s="28"/>
      <c r="U17" s="28"/>
      <c r="V17" s="28"/>
      <c r="W17" s="28"/>
      <c r="X17" s="28"/>
      <c r="Y17" s="28"/>
      <c r="Z17" s="28"/>
      <c r="AA17" s="28"/>
    </row>
    <row r="18" spans="11:27" x14ac:dyDescent="0.25">
      <c r="K18" s="28"/>
      <c r="L18" s="28"/>
      <c r="M18" s="28"/>
      <c r="N18" s="28"/>
      <c r="O18" s="28"/>
      <c r="P18" s="28"/>
      <c r="Q18" s="28"/>
      <c r="R18" s="28"/>
      <c r="S18" s="28"/>
      <c r="T18" s="28"/>
      <c r="U18" s="28"/>
      <c r="V18" s="28"/>
      <c r="W18" s="28"/>
      <c r="X18" s="28"/>
      <c r="Y18" s="28"/>
      <c r="Z18" s="28"/>
      <c r="AA18" s="28"/>
    </row>
    <row r="19" spans="11:27" x14ac:dyDescent="0.25">
      <c r="K19" s="28"/>
      <c r="L19" s="28"/>
      <c r="M19" s="28"/>
      <c r="N19" s="28"/>
      <c r="O19" s="28"/>
      <c r="P19" s="28"/>
      <c r="Q19" s="28"/>
      <c r="R19" s="28"/>
      <c r="S19" s="28"/>
      <c r="T19" s="28"/>
      <c r="U19" s="28"/>
      <c r="V19" s="28"/>
      <c r="W19" s="28"/>
      <c r="X19" s="28"/>
      <c r="Y19" s="28"/>
      <c r="Z19" s="28"/>
      <c r="AA19" s="28"/>
    </row>
    <row r="20" spans="11:27" x14ac:dyDescent="0.25">
      <c r="K20" s="28"/>
      <c r="L20" s="28"/>
      <c r="M20" s="28"/>
      <c r="N20" s="28"/>
      <c r="O20" s="28"/>
      <c r="P20" s="28"/>
      <c r="Q20" s="28"/>
      <c r="R20" s="28"/>
      <c r="S20" s="28"/>
      <c r="T20" s="28"/>
      <c r="U20" s="28"/>
      <c r="V20" s="28"/>
      <c r="W20" s="28"/>
      <c r="X20" s="28"/>
      <c r="Y20" s="28"/>
      <c r="Z20" s="28"/>
      <c r="AA20" s="28"/>
    </row>
    <row r="21" spans="11:27" x14ac:dyDescent="0.25">
      <c r="K21" s="28"/>
      <c r="L21" s="28"/>
      <c r="M21" s="28"/>
      <c r="N21" s="28"/>
      <c r="O21" s="28"/>
      <c r="P21" s="28"/>
      <c r="Q21" s="28"/>
      <c r="R21" s="28"/>
      <c r="S21" s="28"/>
      <c r="T21" s="28"/>
      <c r="U21" s="28"/>
      <c r="V21" s="28"/>
      <c r="W21" s="28"/>
      <c r="X21" s="28"/>
      <c r="Y21" s="28"/>
      <c r="Z21" s="28"/>
      <c r="AA21" s="28"/>
    </row>
    <row r="22" spans="11:27" x14ac:dyDescent="0.25">
      <c r="K22" s="28"/>
      <c r="L22" s="28"/>
      <c r="M22" s="28"/>
      <c r="N22" s="28"/>
      <c r="O22" s="28"/>
      <c r="P22" s="28"/>
      <c r="Q22" s="28"/>
      <c r="R22" s="28"/>
      <c r="S22" s="28"/>
      <c r="T22" s="28"/>
      <c r="U22" s="28"/>
      <c r="V22" s="28"/>
      <c r="W22" s="28"/>
      <c r="X22" s="28"/>
      <c r="Y22" s="28"/>
      <c r="Z22" s="28"/>
      <c r="AA22" s="28"/>
    </row>
    <row r="23" spans="11:27" x14ac:dyDescent="0.25">
      <c r="K23" s="28"/>
      <c r="L23" s="28"/>
      <c r="M23" s="28"/>
      <c r="N23" s="28"/>
      <c r="O23" s="28"/>
      <c r="P23" s="28"/>
      <c r="Q23" s="28"/>
      <c r="R23" s="28"/>
      <c r="S23" s="28"/>
      <c r="T23" s="28"/>
      <c r="U23" s="28"/>
      <c r="V23" s="28"/>
      <c r="W23" s="28"/>
      <c r="X23" s="28"/>
      <c r="Y23" s="28"/>
      <c r="Z23" s="28"/>
      <c r="AA23" s="28"/>
    </row>
    <row r="24" spans="11:27" x14ac:dyDescent="0.25">
      <c r="K24" s="28"/>
      <c r="L24" s="28"/>
      <c r="M24" s="28"/>
      <c r="N24" s="28"/>
      <c r="O24" s="28"/>
      <c r="P24" s="28"/>
      <c r="Q24" s="28"/>
      <c r="R24" s="28"/>
      <c r="S24" s="28"/>
      <c r="T24" s="28"/>
      <c r="U24" s="28"/>
      <c r="V24" s="28"/>
      <c r="W24" s="28"/>
      <c r="X24" s="28"/>
      <c r="Y24" s="28"/>
      <c r="Z24" s="28"/>
      <c r="AA24" s="28"/>
    </row>
    <row r="25" spans="11:27" x14ac:dyDescent="0.25">
      <c r="K25" s="28"/>
      <c r="L25" s="28"/>
      <c r="M25" s="28"/>
      <c r="N25" s="28"/>
      <c r="O25" s="28"/>
      <c r="P25" s="28"/>
      <c r="Q25" s="28"/>
      <c r="R25" s="28"/>
      <c r="S25" s="28"/>
      <c r="T25" s="28"/>
      <c r="U25" s="28"/>
      <c r="V25" s="28"/>
      <c r="W25" s="28"/>
      <c r="X25" s="28"/>
      <c r="Y25" s="28"/>
      <c r="Z25" s="28"/>
      <c r="AA25" s="28"/>
    </row>
    <row r="26" spans="11:27" x14ac:dyDescent="0.25">
      <c r="K26" s="28"/>
      <c r="L26" s="28"/>
      <c r="M26" s="28"/>
      <c r="N26" s="28"/>
      <c r="O26" s="28"/>
      <c r="P26" s="28"/>
      <c r="Q26" s="28"/>
      <c r="R26" s="28"/>
      <c r="S26" s="28"/>
      <c r="T26" s="28"/>
      <c r="U26" s="28"/>
      <c r="V26" s="28"/>
      <c r="W26" s="28"/>
      <c r="X26" s="28"/>
      <c r="Y26" s="28"/>
      <c r="Z26" s="28"/>
      <c r="AA26" s="28"/>
    </row>
    <row r="27" spans="11:27" x14ac:dyDescent="0.25">
      <c r="K27" s="28"/>
      <c r="L27" s="28"/>
      <c r="M27" s="28"/>
      <c r="N27" s="28"/>
      <c r="O27" s="28"/>
      <c r="P27" s="28"/>
      <c r="Q27" s="28"/>
      <c r="R27" s="28"/>
      <c r="S27" s="28"/>
      <c r="T27" s="28"/>
      <c r="U27" s="28"/>
      <c r="V27" s="28"/>
      <c r="W27" s="28"/>
      <c r="X27" s="28"/>
      <c r="Y27" s="28"/>
      <c r="Z27" s="28"/>
      <c r="AA27" s="28"/>
    </row>
    <row r="28" spans="11:27" x14ac:dyDescent="0.25">
      <c r="K28" s="28"/>
      <c r="L28" s="28"/>
      <c r="M28" s="28"/>
      <c r="N28" s="28"/>
      <c r="O28" s="28"/>
      <c r="P28" s="28"/>
      <c r="Q28" s="28"/>
      <c r="R28" s="28"/>
      <c r="S28" s="28"/>
      <c r="T28" s="28"/>
      <c r="U28" s="28"/>
      <c r="V28" s="28"/>
      <c r="W28" s="28"/>
      <c r="X28" s="28"/>
      <c r="Y28" s="28"/>
      <c r="Z28" s="28"/>
      <c r="AA28" s="28"/>
    </row>
    <row r="29" spans="11:27" x14ac:dyDescent="0.25">
      <c r="K29" s="28"/>
      <c r="L29" s="28"/>
      <c r="M29" s="28"/>
      <c r="N29" s="28"/>
      <c r="O29" s="28"/>
      <c r="P29" s="28"/>
      <c r="Q29" s="28"/>
      <c r="R29" s="28"/>
      <c r="S29" s="28"/>
      <c r="T29" s="28"/>
      <c r="U29" s="28"/>
      <c r="V29" s="28"/>
      <c r="W29" s="28"/>
      <c r="X29" s="28"/>
      <c r="Y29" s="28"/>
      <c r="Z29" s="28"/>
      <c r="AA29" s="28"/>
    </row>
    <row r="30" spans="11:27" x14ac:dyDescent="0.25">
      <c r="K30" s="28"/>
      <c r="L30" s="28"/>
      <c r="M30" s="28"/>
      <c r="N30" s="28"/>
      <c r="O30" s="28"/>
      <c r="P30" s="28"/>
      <c r="Q30" s="28"/>
      <c r="R30" s="28"/>
      <c r="S30" s="28"/>
      <c r="T30" s="28"/>
      <c r="U30" s="28"/>
      <c r="V30" s="28"/>
      <c r="W30" s="28"/>
      <c r="X30" s="28"/>
      <c r="Y30" s="28"/>
      <c r="Z30" s="28"/>
      <c r="AA30" s="28"/>
    </row>
    <row r="31" spans="11:27" x14ac:dyDescent="0.25">
      <c r="K31" s="28"/>
      <c r="L31" s="28"/>
      <c r="M31" s="28"/>
      <c r="N31" s="28"/>
      <c r="O31" s="28"/>
      <c r="P31" s="28"/>
      <c r="Q31" s="28"/>
      <c r="R31" s="28"/>
      <c r="S31" s="28"/>
      <c r="T31" s="28"/>
      <c r="U31" s="28"/>
      <c r="V31" s="28"/>
      <c r="W31" s="28"/>
      <c r="X31" s="28"/>
      <c r="Y31" s="28"/>
      <c r="Z31" s="28"/>
      <c r="AA31" s="28"/>
    </row>
    <row r="32" spans="11:27" x14ac:dyDescent="0.25">
      <c r="K32" s="28"/>
      <c r="L32" s="28"/>
      <c r="M32" s="28"/>
      <c r="N32" s="28"/>
      <c r="O32" s="28"/>
      <c r="P32" s="28"/>
      <c r="Q32" s="28"/>
      <c r="R32" s="28"/>
      <c r="S32" s="28"/>
      <c r="T32" s="28"/>
      <c r="U32" s="28"/>
      <c r="V32" s="28"/>
      <c r="W32" s="28"/>
      <c r="X32" s="28"/>
      <c r="Y32" s="28"/>
      <c r="Z32" s="28"/>
      <c r="AA32" s="28"/>
    </row>
    <row r="33" spans="11:27" x14ac:dyDescent="0.25">
      <c r="K33" s="28"/>
      <c r="L33" s="28"/>
      <c r="M33" s="28"/>
      <c r="N33" s="28"/>
      <c r="O33" s="28"/>
      <c r="P33" s="28"/>
      <c r="Q33" s="28"/>
      <c r="R33" s="28"/>
      <c r="S33" s="28"/>
      <c r="T33" s="28"/>
      <c r="U33" s="28"/>
      <c r="V33" s="28"/>
      <c r="W33" s="28"/>
      <c r="X33" s="28"/>
      <c r="Y33" s="28"/>
      <c r="Z33" s="28"/>
      <c r="AA33" s="28"/>
    </row>
    <row r="34" spans="11:27" x14ac:dyDescent="0.25">
      <c r="K34" s="28"/>
      <c r="L34" s="28"/>
      <c r="M34" s="28"/>
      <c r="N34" s="28"/>
      <c r="O34" s="28"/>
      <c r="P34" s="28"/>
      <c r="Q34" s="28"/>
      <c r="R34" s="28"/>
      <c r="S34" s="28"/>
      <c r="T34" s="28"/>
      <c r="U34" s="28"/>
      <c r="V34" s="28"/>
      <c r="W34" s="28"/>
      <c r="X34" s="28"/>
      <c r="Y34" s="28"/>
      <c r="Z34" s="28"/>
      <c r="AA34" s="28"/>
    </row>
    <row r="35" spans="11:27" x14ac:dyDescent="0.25">
      <c r="K35" s="28"/>
      <c r="L35" s="28"/>
      <c r="M35" s="28"/>
      <c r="N35" s="28"/>
      <c r="O35" s="28"/>
      <c r="P35" s="28"/>
      <c r="Q35" s="28"/>
      <c r="R35" s="28"/>
      <c r="S35" s="28"/>
      <c r="T35" s="28"/>
      <c r="U35" s="28"/>
      <c r="V35" s="28"/>
      <c r="W35" s="28"/>
      <c r="X35" s="28"/>
      <c r="Y35" s="28"/>
      <c r="Z35" s="28"/>
      <c r="AA35" s="28"/>
    </row>
    <row r="36" spans="11:27" x14ac:dyDescent="0.25">
      <c r="K36" s="28"/>
      <c r="L36" s="28"/>
      <c r="M36" s="28"/>
      <c r="N36" s="28"/>
      <c r="O36" s="28"/>
      <c r="P36" s="28"/>
      <c r="Q36" s="28"/>
      <c r="R36" s="28"/>
      <c r="S36" s="28"/>
      <c r="T36" s="28"/>
      <c r="U36" s="28"/>
      <c r="V36" s="28"/>
      <c r="W36" s="28"/>
      <c r="X36" s="28"/>
      <c r="Y36" s="28"/>
      <c r="Z36" s="28"/>
      <c r="AA36" s="28"/>
    </row>
    <row r="37" spans="11:27" x14ac:dyDescent="0.25">
      <c r="K37" s="28"/>
      <c r="L37" s="28"/>
      <c r="M37" s="28"/>
      <c r="N37" s="28"/>
      <c r="O37" s="28"/>
      <c r="P37" s="28"/>
      <c r="Q37" s="28"/>
      <c r="R37" s="28"/>
      <c r="S37" s="28"/>
      <c r="T37" s="28"/>
      <c r="U37" s="28"/>
      <c r="V37" s="28"/>
      <c r="W37" s="28"/>
      <c r="X37" s="28"/>
      <c r="Y37" s="28"/>
      <c r="Z37" s="28"/>
      <c r="AA37" s="28"/>
    </row>
    <row r="38" spans="11:27" x14ac:dyDescent="0.25">
      <c r="K38" s="28"/>
      <c r="L38" s="28"/>
      <c r="M38" s="28"/>
      <c r="N38" s="28"/>
      <c r="O38" s="28"/>
      <c r="P38" s="28"/>
      <c r="Q38" s="28"/>
      <c r="R38" s="28"/>
      <c r="S38" s="28"/>
      <c r="T38" s="28"/>
      <c r="U38" s="28"/>
      <c r="V38" s="28"/>
      <c r="W38" s="28"/>
      <c r="X38" s="28"/>
      <c r="Y38" s="28"/>
      <c r="Z38" s="28"/>
      <c r="AA38" s="28"/>
    </row>
    <row r="39" spans="11:27" x14ac:dyDescent="0.25">
      <c r="K39" s="28"/>
      <c r="L39" s="28"/>
      <c r="M39" s="28"/>
      <c r="N39" s="28"/>
      <c r="O39" s="28"/>
      <c r="P39" s="28"/>
      <c r="Q39" s="28"/>
      <c r="R39" s="28"/>
      <c r="S39" s="28"/>
      <c r="T39" s="28"/>
      <c r="U39" s="28"/>
      <c r="V39" s="28"/>
      <c r="W39" s="28"/>
      <c r="X39" s="28"/>
      <c r="Y39" s="28"/>
      <c r="Z39" s="28"/>
      <c r="AA39" s="28"/>
    </row>
    <row r="40" spans="11:27" x14ac:dyDescent="0.25">
      <c r="K40" s="28"/>
      <c r="L40" s="28"/>
      <c r="M40" s="28"/>
      <c r="N40" s="28"/>
      <c r="O40" s="28"/>
      <c r="P40" s="28"/>
      <c r="Q40" s="28"/>
      <c r="R40" s="28"/>
      <c r="S40" s="28"/>
      <c r="T40" s="28"/>
      <c r="U40" s="28"/>
      <c r="V40" s="28"/>
      <c r="W40" s="28"/>
      <c r="X40" s="28"/>
      <c r="Y40" s="28"/>
      <c r="Z40" s="28"/>
      <c r="AA40" s="28"/>
    </row>
    <row r="41" spans="11:27" x14ac:dyDescent="0.25">
      <c r="K41" s="28"/>
      <c r="L41" s="28"/>
      <c r="M41" s="28"/>
      <c r="N41" s="28"/>
      <c r="O41" s="28"/>
      <c r="P41" s="28"/>
      <c r="Q41" s="28"/>
      <c r="R41" s="28"/>
      <c r="S41" s="28"/>
      <c r="T41" s="28"/>
      <c r="U41" s="28"/>
      <c r="V41" s="28"/>
      <c r="W41" s="28"/>
      <c r="X41" s="28"/>
      <c r="Y41" s="28"/>
      <c r="Z41" s="28"/>
      <c r="AA41" s="28"/>
    </row>
    <row r="42" spans="11:27" x14ac:dyDescent="0.25">
      <c r="K42" s="28"/>
      <c r="L42" s="28"/>
      <c r="M42" s="28"/>
      <c r="N42" s="28"/>
      <c r="O42" s="28"/>
      <c r="P42" s="28"/>
      <c r="Q42" s="28"/>
      <c r="R42" s="28"/>
      <c r="S42" s="28"/>
      <c r="T42" s="28"/>
      <c r="U42" s="28"/>
      <c r="V42" s="28"/>
      <c r="W42" s="28"/>
      <c r="X42" s="28"/>
      <c r="Y42" s="28"/>
      <c r="Z42" s="28"/>
      <c r="AA42" s="28"/>
    </row>
    <row r="43" spans="11:27" x14ac:dyDescent="0.25">
      <c r="K43" s="28"/>
      <c r="L43" s="28"/>
      <c r="M43" s="28"/>
      <c r="N43" s="28"/>
      <c r="O43" s="28"/>
      <c r="P43" s="28"/>
      <c r="Q43" s="28"/>
      <c r="R43" s="28"/>
      <c r="S43" s="28"/>
      <c r="T43" s="28"/>
      <c r="U43" s="28"/>
      <c r="V43" s="28"/>
      <c r="W43" s="28"/>
      <c r="X43" s="28"/>
      <c r="Y43" s="28"/>
      <c r="Z43" s="28"/>
      <c r="AA43" s="28"/>
    </row>
    <row r="44" spans="11:27" x14ac:dyDescent="0.25">
      <c r="K44" s="28"/>
      <c r="L44" s="28"/>
      <c r="M44" s="28"/>
      <c r="N44" s="28"/>
      <c r="O44" s="28"/>
      <c r="P44" s="28"/>
      <c r="Q44" s="28"/>
      <c r="R44" s="28"/>
      <c r="S44" s="28"/>
      <c r="T44" s="28"/>
      <c r="U44" s="28"/>
      <c r="V44" s="28"/>
      <c r="W44" s="28"/>
      <c r="X44" s="28"/>
      <c r="Y44" s="28"/>
      <c r="Z44" s="28"/>
      <c r="AA44" s="28"/>
    </row>
    <row r="45" spans="11:27" x14ac:dyDescent="0.25">
      <c r="K45" s="28"/>
      <c r="L45" s="28"/>
      <c r="M45" s="28"/>
      <c r="N45" s="28"/>
      <c r="O45" s="28"/>
      <c r="P45" s="28"/>
      <c r="Q45" s="28"/>
      <c r="R45" s="28"/>
      <c r="S45" s="28"/>
      <c r="T45" s="28"/>
      <c r="U45" s="28"/>
      <c r="V45" s="28"/>
      <c r="W45" s="28"/>
      <c r="X45" s="28"/>
      <c r="Y45" s="28"/>
      <c r="Z45" s="28"/>
      <c r="AA45" s="28"/>
    </row>
    <row r="46" spans="11:27" x14ac:dyDescent="0.25">
      <c r="K46" s="28"/>
      <c r="L46" s="28"/>
      <c r="M46" s="28"/>
      <c r="N46" s="28"/>
      <c r="O46" s="28"/>
      <c r="P46" s="28"/>
      <c r="Q46" s="28"/>
      <c r="R46" s="28"/>
      <c r="S46" s="28"/>
      <c r="T46" s="28"/>
      <c r="U46" s="28"/>
      <c r="V46" s="28"/>
      <c r="W46" s="28"/>
      <c r="X46" s="28"/>
      <c r="Y46" s="28"/>
      <c r="Z46" s="28"/>
      <c r="AA46" s="28"/>
    </row>
    <row r="47" spans="11:27" x14ac:dyDescent="0.25">
      <c r="K47" s="28"/>
      <c r="L47" s="28"/>
      <c r="M47" s="28"/>
      <c r="N47" s="28"/>
      <c r="O47" s="28"/>
      <c r="P47" s="28"/>
      <c r="Q47" s="28"/>
      <c r="R47" s="28"/>
      <c r="S47" s="28"/>
      <c r="T47" s="28"/>
      <c r="U47" s="28"/>
      <c r="V47" s="28"/>
      <c r="W47" s="28"/>
      <c r="X47" s="28"/>
      <c r="Y47" s="28"/>
      <c r="Z47" s="28"/>
      <c r="AA47" s="28"/>
    </row>
    <row r="48" spans="11:27" x14ac:dyDescent="0.25">
      <c r="K48" s="28"/>
      <c r="L48" s="28"/>
      <c r="M48" s="28"/>
      <c r="N48" s="28"/>
      <c r="O48" s="28"/>
      <c r="P48" s="28"/>
      <c r="Q48" s="28"/>
      <c r="R48" s="28"/>
      <c r="S48" s="28"/>
      <c r="T48" s="28"/>
      <c r="U48" s="28"/>
      <c r="V48" s="28"/>
      <c r="W48" s="28"/>
      <c r="X48" s="28"/>
      <c r="Y48" s="28"/>
      <c r="Z48" s="28"/>
      <c r="AA48" s="28"/>
    </row>
  </sheetData>
  <pageMargins left="0.7" right="0.7" top="0.75" bottom="0.75" header="0.3" footer="0.3"/>
  <pageSetup scale="2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8"/>
      <c r="L14" s="28"/>
      <c r="M14" s="28"/>
      <c r="N14" s="28"/>
      <c r="O14" s="28"/>
      <c r="P14" s="28"/>
      <c r="Q14" s="28"/>
      <c r="R14" s="28"/>
      <c r="S14" s="28"/>
      <c r="T14" s="28"/>
      <c r="U14" s="28"/>
      <c r="V14" s="28"/>
      <c r="W14" s="28"/>
      <c r="X14" s="28"/>
      <c r="Y14" s="28"/>
      <c r="Z14" s="28"/>
      <c r="AA14" s="28"/>
    </row>
    <row r="15" spans="1:27" x14ac:dyDescent="0.25">
      <c r="K15" s="28"/>
      <c r="L15" s="28"/>
      <c r="M15" s="28"/>
      <c r="N15" s="28"/>
      <c r="O15" s="28"/>
      <c r="P15" s="28"/>
      <c r="Q15" s="28"/>
      <c r="R15" s="28"/>
      <c r="S15" s="28"/>
      <c r="T15" s="28"/>
      <c r="U15" s="28"/>
      <c r="V15" s="28"/>
      <c r="W15" s="28"/>
      <c r="X15" s="28"/>
      <c r="Y15" s="28"/>
      <c r="Z15" s="28"/>
      <c r="AA15" s="28"/>
    </row>
    <row r="16" spans="1:27" x14ac:dyDescent="0.25">
      <c r="K16" s="28"/>
      <c r="L16" s="28"/>
      <c r="M16" s="28"/>
      <c r="N16" s="28"/>
      <c r="O16" s="28"/>
      <c r="P16" s="28"/>
      <c r="Q16" s="28"/>
      <c r="R16" s="28"/>
      <c r="S16" s="28"/>
      <c r="T16" s="28"/>
      <c r="U16" s="28"/>
      <c r="V16" s="28"/>
      <c r="W16" s="28"/>
      <c r="X16" s="28"/>
      <c r="Y16" s="28"/>
      <c r="Z16" s="28"/>
      <c r="AA16" s="28"/>
    </row>
    <row r="17" spans="11:27" x14ac:dyDescent="0.25">
      <c r="K17" s="28"/>
      <c r="L17" s="28"/>
      <c r="M17" s="28"/>
      <c r="N17" s="28"/>
      <c r="O17" s="28"/>
      <c r="P17" s="28"/>
      <c r="Q17" s="28"/>
      <c r="R17" s="28"/>
      <c r="S17" s="28"/>
      <c r="T17" s="28"/>
      <c r="U17" s="28"/>
      <c r="V17" s="28"/>
      <c r="W17" s="28"/>
      <c r="X17" s="28"/>
      <c r="Y17" s="28"/>
      <c r="Z17" s="28"/>
      <c r="AA17" s="28"/>
    </row>
    <row r="18" spans="11:27" x14ac:dyDescent="0.25">
      <c r="K18" s="28"/>
      <c r="L18" s="28"/>
      <c r="M18" s="28"/>
      <c r="N18" s="28"/>
      <c r="O18" s="28"/>
      <c r="P18" s="28"/>
      <c r="Q18" s="28"/>
      <c r="R18" s="28"/>
      <c r="S18" s="28"/>
      <c r="T18" s="28"/>
      <c r="U18" s="28"/>
      <c r="V18" s="28"/>
      <c r="W18" s="28"/>
      <c r="X18" s="28"/>
      <c r="Y18" s="28"/>
      <c r="Z18" s="28"/>
      <c r="AA18" s="28"/>
    </row>
    <row r="19" spans="11:27" x14ac:dyDescent="0.25">
      <c r="K19" s="28"/>
      <c r="L19" s="28"/>
      <c r="M19" s="28"/>
      <c r="N19" s="28"/>
      <c r="O19" s="28"/>
      <c r="P19" s="28"/>
      <c r="Q19" s="28"/>
      <c r="R19" s="28"/>
      <c r="S19" s="28"/>
      <c r="T19" s="28"/>
      <c r="U19" s="28"/>
      <c r="V19" s="28"/>
      <c r="W19" s="28"/>
      <c r="X19" s="28"/>
      <c r="Y19" s="28"/>
      <c r="Z19" s="28"/>
      <c r="AA19" s="28"/>
    </row>
    <row r="20" spans="11:27" x14ac:dyDescent="0.25">
      <c r="K20" s="28"/>
      <c r="L20" s="28"/>
      <c r="M20" s="28"/>
      <c r="N20" s="28"/>
      <c r="O20" s="28"/>
      <c r="P20" s="28"/>
      <c r="Q20" s="28"/>
      <c r="R20" s="28"/>
      <c r="S20" s="28"/>
      <c r="T20" s="28"/>
      <c r="U20" s="28"/>
      <c r="V20" s="28"/>
      <c r="W20" s="28"/>
      <c r="X20" s="28"/>
      <c r="Y20" s="28"/>
      <c r="Z20" s="28"/>
      <c r="AA20" s="28"/>
    </row>
    <row r="21" spans="11:27" x14ac:dyDescent="0.25">
      <c r="K21" s="28"/>
      <c r="L21" s="28"/>
      <c r="M21" s="28"/>
      <c r="N21" s="28"/>
      <c r="O21" s="28"/>
      <c r="P21" s="28"/>
      <c r="Q21" s="28"/>
      <c r="R21" s="28"/>
      <c r="S21" s="28"/>
      <c r="T21" s="28"/>
      <c r="U21" s="28"/>
      <c r="V21" s="28"/>
      <c r="W21" s="28"/>
      <c r="X21" s="28"/>
      <c r="Y21" s="28"/>
      <c r="Z21" s="28"/>
      <c r="AA21" s="28"/>
    </row>
    <row r="22" spans="11:27" x14ac:dyDescent="0.25">
      <c r="K22" s="28"/>
      <c r="L22" s="28"/>
      <c r="M22" s="28"/>
      <c r="N22" s="28"/>
      <c r="O22" s="28"/>
      <c r="P22" s="28"/>
      <c r="Q22" s="28"/>
      <c r="R22" s="28"/>
      <c r="S22" s="28"/>
      <c r="T22" s="28"/>
      <c r="U22" s="28"/>
      <c r="V22" s="28"/>
      <c r="W22" s="28"/>
      <c r="X22" s="28"/>
      <c r="Y22" s="28"/>
      <c r="Z22" s="28"/>
      <c r="AA22" s="28"/>
    </row>
    <row r="23" spans="11:27" x14ac:dyDescent="0.25">
      <c r="K23" s="28"/>
      <c r="L23" s="28"/>
      <c r="M23" s="28"/>
      <c r="N23" s="28"/>
      <c r="O23" s="28"/>
      <c r="P23" s="28"/>
      <c r="Q23" s="28"/>
      <c r="R23" s="28"/>
      <c r="S23" s="28"/>
      <c r="T23" s="28"/>
      <c r="U23" s="28"/>
      <c r="V23" s="28"/>
      <c r="W23" s="28"/>
      <c r="X23" s="28"/>
      <c r="Y23" s="28"/>
      <c r="Z23" s="28"/>
      <c r="AA23" s="28"/>
    </row>
    <row r="24" spans="11:27" x14ac:dyDescent="0.25">
      <c r="K24" s="28"/>
      <c r="L24" s="28"/>
      <c r="M24" s="28"/>
      <c r="N24" s="28"/>
      <c r="O24" s="28"/>
      <c r="P24" s="28"/>
      <c r="Q24" s="28"/>
      <c r="R24" s="28"/>
      <c r="S24" s="28"/>
      <c r="T24" s="28"/>
      <c r="U24" s="28"/>
      <c r="V24" s="28"/>
      <c r="W24" s="28"/>
      <c r="X24" s="28"/>
      <c r="Y24" s="28"/>
      <c r="Z24" s="28"/>
      <c r="AA24" s="28"/>
    </row>
    <row r="25" spans="11:27" x14ac:dyDescent="0.25">
      <c r="K25" s="28"/>
      <c r="L25" s="28"/>
      <c r="M25" s="28"/>
      <c r="N25" s="28"/>
      <c r="O25" s="28"/>
      <c r="P25" s="28"/>
      <c r="Q25" s="28"/>
      <c r="R25" s="28"/>
      <c r="S25" s="28"/>
      <c r="T25" s="28"/>
      <c r="U25" s="28"/>
      <c r="V25" s="28"/>
      <c r="W25" s="28"/>
      <c r="X25" s="28"/>
      <c r="Y25" s="28"/>
      <c r="Z25" s="28"/>
      <c r="AA25" s="28"/>
    </row>
    <row r="26" spans="11:27" x14ac:dyDescent="0.25">
      <c r="K26" s="28"/>
      <c r="L26" s="28"/>
      <c r="M26" s="28"/>
      <c r="N26" s="28"/>
      <c r="O26" s="28"/>
      <c r="P26" s="28"/>
      <c r="Q26" s="28"/>
      <c r="R26" s="28"/>
      <c r="S26" s="28"/>
      <c r="T26" s="28"/>
      <c r="U26" s="28"/>
      <c r="V26" s="28"/>
      <c r="W26" s="28"/>
      <c r="X26" s="28"/>
      <c r="Y26" s="28"/>
      <c r="Z26" s="28"/>
      <c r="AA26" s="28"/>
    </row>
    <row r="27" spans="11:27" x14ac:dyDescent="0.25">
      <c r="K27" s="28"/>
      <c r="L27" s="28"/>
      <c r="M27" s="28"/>
      <c r="N27" s="28"/>
      <c r="O27" s="28"/>
      <c r="P27" s="28"/>
      <c r="Q27" s="28"/>
      <c r="R27" s="28"/>
      <c r="S27" s="28"/>
      <c r="T27" s="28"/>
      <c r="U27" s="28"/>
      <c r="V27" s="28"/>
      <c r="W27" s="28"/>
      <c r="X27" s="28"/>
      <c r="Y27" s="28"/>
      <c r="Z27" s="28"/>
      <c r="AA27" s="28"/>
    </row>
    <row r="28" spans="11:27" x14ac:dyDescent="0.25">
      <c r="K28" s="28"/>
      <c r="L28" s="28"/>
      <c r="M28" s="28"/>
      <c r="N28" s="28"/>
      <c r="O28" s="28"/>
      <c r="P28" s="28"/>
      <c r="Q28" s="28"/>
      <c r="R28" s="28"/>
      <c r="S28" s="28"/>
      <c r="T28" s="28"/>
      <c r="U28" s="28"/>
      <c r="V28" s="28"/>
      <c r="W28" s="28"/>
      <c r="X28" s="28"/>
      <c r="Y28" s="28"/>
      <c r="Z28" s="28"/>
      <c r="AA28" s="28"/>
    </row>
    <row r="29" spans="11:27" x14ac:dyDescent="0.25">
      <c r="K29" s="28"/>
      <c r="L29" s="28"/>
      <c r="M29" s="28"/>
      <c r="N29" s="28"/>
      <c r="O29" s="28"/>
      <c r="P29" s="28"/>
      <c r="Q29" s="28"/>
      <c r="R29" s="28"/>
      <c r="S29" s="28"/>
      <c r="T29" s="28"/>
      <c r="U29" s="28"/>
      <c r="V29" s="28"/>
      <c r="W29" s="28"/>
      <c r="X29" s="28"/>
      <c r="Y29" s="28"/>
      <c r="Z29" s="28"/>
      <c r="AA29" s="28"/>
    </row>
    <row r="30" spans="11:27" x14ac:dyDescent="0.25">
      <c r="K30" s="28"/>
      <c r="L30" s="28"/>
      <c r="M30" s="28"/>
      <c r="N30" s="28"/>
      <c r="O30" s="28"/>
      <c r="P30" s="28"/>
      <c r="Q30" s="28"/>
      <c r="R30" s="28"/>
      <c r="S30" s="28"/>
      <c r="T30" s="28"/>
      <c r="U30" s="28"/>
      <c r="V30" s="28"/>
      <c r="W30" s="28"/>
      <c r="X30" s="28"/>
      <c r="Y30" s="28"/>
      <c r="Z30" s="28"/>
      <c r="AA30" s="28"/>
    </row>
    <row r="31" spans="11:27" x14ac:dyDescent="0.25">
      <c r="K31" s="28"/>
      <c r="L31" s="28"/>
      <c r="M31" s="28"/>
      <c r="N31" s="28"/>
      <c r="O31" s="28"/>
      <c r="P31" s="28"/>
      <c r="Q31" s="28"/>
      <c r="R31" s="28"/>
      <c r="S31" s="28"/>
      <c r="T31" s="28"/>
      <c r="U31" s="28"/>
      <c r="V31" s="28"/>
      <c r="W31" s="28"/>
      <c r="X31" s="28"/>
      <c r="Y31" s="28"/>
      <c r="Z31" s="28"/>
      <c r="AA31" s="28"/>
    </row>
    <row r="32" spans="11:27" x14ac:dyDescent="0.25">
      <c r="K32" s="28"/>
      <c r="L32" s="28"/>
      <c r="M32" s="28"/>
      <c r="N32" s="28"/>
      <c r="O32" s="28"/>
      <c r="P32" s="28"/>
      <c r="Q32" s="28"/>
      <c r="R32" s="28"/>
      <c r="S32" s="28"/>
      <c r="T32" s="28"/>
      <c r="U32" s="28"/>
      <c r="V32" s="28"/>
      <c r="W32" s="28"/>
      <c r="X32" s="28"/>
      <c r="Y32" s="28"/>
      <c r="Z32" s="28"/>
      <c r="AA32" s="28"/>
    </row>
    <row r="33" spans="11:27" x14ac:dyDescent="0.25">
      <c r="K33" s="28"/>
      <c r="L33" s="28"/>
      <c r="M33" s="28"/>
      <c r="N33" s="28"/>
      <c r="O33" s="28"/>
      <c r="P33" s="28"/>
      <c r="Q33" s="28"/>
      <c r="R33" s="28"/>
      <c r="S33" s="28"/>
      <c r="T33" s="28"/>
      <c r="U33" s="28"/>
      <c r="V33" s="28"/>
      <c r="W33" s="28"/>
      <c r="X33" s="28"/>
      <c r="Y33" s="28"/>
      <c r="Z33" s="28"/>
      <c r="AA33" s="28"/>
    </row>
    <row r="34" spans="11:27" x14ac:dyDescent="0.25">
      <c r="K34" s="28"/>
      <c r="L34" s="28"/>
      <c r="M34" s="28"/>
      <c r="N34" s="28"/>
      <c r="O34" s="28"/>
      <c r="P34" s="28"/>
      <c r="Q34" s="28"/>
      <c r="R34" s="28"/>
      <c r="S34" s="28"/>
      <c r="T34" s="28"/>
      <c r="U34" s="28"/>
      <c r="V34" s="28"/>
      <c r="W34" s="28"/>
      <c r="X34" s="28"/>
      <c r="Y34" s="28"/>
      <c r="Z34" s="28"/>
      <c r="AA34" s="28"/>
    </row>
    <row r="35" spans="11:27" x14ac:dyDescent="0.25">
      <c r="K35" s="28"/>
      <c r="L35" s="28"/>
      <c r="M35" s="28"/>
      <c r="N35" s="28"/>
      <c r="O35" s="28"/>
      <c r="P35" s="28"/>
      <c r="Q35" s="28"/>
      <c r="R35" s="28"/>
      <c r="S35" s="28"/>
      <c r="T35" s="28"/>
      <c r="U35" s="28"/>
      <c r="V35" s="28"/>
      <c r="W35" s="28"/>
      <c r="X35" s="28"/>
      <c r="Y35" s="28"/>
      <c r="Z35" s="28"/>
      <c r="AA35" s="28"/>
    </row>
    <row r="36" spans="11:27" x14ac:dyDescent="0.25">
      <c r="K36" s="28"/>
      <c r="L36" s="28"/>
      <c r="M36" s="28"/>
      <c r="N36" s="28"/>
      <c r="O36" s="28"/>
      <c r="P36" s="28"/>
      <c r="Q36" s="28"/>
      <c r="R36" s="28"/>
      <c r="S36" s="28"/>
      <c r="T36" s="28"/>
      <c r="U36" s="28"/>
      <c r="V36" s="28"/>
      <c r="W36" s="28"/>
      <c r="X36" s="28"/>
      <c r="Y36" s="28"/>
      <c r="Z36" s="28"/>
      <c r="AA36" s="28"/>
    </row>
    <row r="37" spans="11:27" x14ac:dyDescent="0.25">
      <c r="K37" s="28"/>
      <c r="L37" s="28"/>
      <c r="M37" s="28"/>
      <c r="N37" s="28"/>
      <c r="O37" s="28"/>
      <c r="P37" s="28"/>
      <c r="Q37" s="28"/>
      <c r="R37" s="28"/>
      <c r="S37" s="28"/>
      <c r="T37" s="28"/>
      <c r="U37" s="28"/>
      <c r="V37" s="28"/>
      <c r="W37" s="28"/>
      <c r="X37" s="28"/>
      <c r="Y37" s="28"/>
      <c r="Z37" s="28"/>
      <c r="AA37" s="28"/>
    </row>
    <row r="38" spans="11:27" x14ac:dyDescent="0.25">
      <c r="K38" s="28"/>
      <c r="L38" s="28"/>
      <c r="M38" s="28"/>
      <c r="N38" s="28"/>
      <c r="O38" s="28"/>
      <c r="P38" s="28"/>
      <c r="Q38" s="28"/>
      <c r="R38" s="28"/>
      <c r="S38" s="28"/>
      <c r="T38" s="28"/>
      <c r="U38" s="28"/>
      <c r="V38" s="28"/>
      <c r="W38" s="28"/>
      <c r="X38" s="28"/>
      <c r="Y38" s="28"/>
      <c r="Z38" s="28"/>
      <c r="AA38" s="28"/>
    </row>
    <row r="39" spans="11:27" x14ac:dyDescent="0.25">
      <c r="K39" s="28"/>
      <c r="L39" s="28"/>
      <c r="M39" s="28"/>
      <c r="N39" s="28"/>
      <c r="O39" s="28"/>
      <c r="P39" s="28"/>
      <c r="Q39" s="28"/>
      <c r="R39" s="28"/>
      <c r="S39" s="28"/>
      <c r="T39" s="28"/>
      <c r="U39" s="28"/>
      <c r="V39" s="28"/>
      <c r="W39" s="28"/>
      <c r="X39" s="28"/>
      <c r="Y39" s="28"/>
      <c r="Z39" s="28"/>
      <c r="AA39" s="28"/>
    </row>
    <row r="40" spans="11:27" x14ac:dyDescent="0.25">
      <c r="K40" s="28"/>
      <c r="L40" s="28"/>
      <c r="M40" s="28"/>
      <c r="N40" s="28"/>
      <c r="O40" s="28"/>
      <c r="P40" s="28"/>
      <c r="Q40" s="28"/>
      <c r="R40" s="28"/>
      <c r="S40" s="28"/>
      <c r="T40" s="28"/>
      <c r="U40" s="28"/>
      <c r="V40" s="28"/>
      <c r="W40" s="28"/>
      <c r="X40" s="28"/>
      <c r="Y40" s="28"/>
      <c r="Z40" s="28"/>
      <c r="AA40" s="28"/>
    </row>
    <row r="41" spans="11:27" x14ac:dyDescent="0.25">
      <c r="K41" s="28"/>
      <c r="L41" s="28"/>
      <c r="M41" s="28"/>
      <c r="N41" s="28"/>
      <c r="O41" s="28"/>
      <c r="P41" s="28"/>
      <c r="Q41" s="28"/>
      <c r="R41" s="28"/>
      <c r="S41" s="28"/>
      <c r="T41" s="28"/>
      <c r="U41" s="28"/>
      <c r="V41" s="28"/>
      <c r="W41" s="28"/>
      <c r="X41" s="28"/>
      <c r="Y41" s="28"/>
      <c r="Z41" s="28"/>
      <c r="AA41" s="28"/>
    </row>
    <row r="42" spans="11:27" x14ac:dyDescent="0.25">
      <c r="K42" s="28"/>
      <c r="L42" s="28"/>
      <c r="M42" s="28"/>
      <c r="N42" s="28"/>
      <c r="O42" s="28"/>
      <c r="P42" s="28"/>
      <c r="Q42" s="28"/>
      <c r="R42" s="28"/>
      <c r="S42" s="28"/>
      <c r="T42" s="28"/>
      <c r="U42" s="28"/>
      <c r="V42" s="28"/>
      <c r="W42" s="28"/>
      <c r="X42" s="28"/>
      <c r="Y42" s="28"/>
      <c r="Z42" s="28"/>
      <c r="AA42" s="28"/>
    </row>
    <row r="43" spans="11:27" x14ac:dyDescent="0.25">
      <c r="K43" s="28"/>
      <c r="L43" s="28"/>
      <c r="M43" s="28"/>
      <c r="N43" s="28"/>
      <c r="O43" s="28"/>
      <c r="P43" s="28"/>
      <c r="Q43" s="28"/>
      <c r="R43" s="28"/>
      <c r="S43" s="28"/>
      <c r="T43" s="28"/>
      <c r="U43" s="28"/>
      <c r="V43" s="28"/>
      <c r="W43" s="28"/>
      <c r="X43" s="28"/>
      <c r="Y43" s="28"/>
      <c r="Z43" s="28"/>
      <c r="AA43" s="28"/>
    </row>
    <row r="44" spans="11:27" x14ac:dyDescent="0.25">
      <c r="K44" s="28"/>
      <c r="L44" s="28"/>
      <c r="M44" s="28"/>
      <c r="N44" s="28"/>
      <c r="O44" s="28"/>
      <c r="P44" s="28"/>
      <c r="Q44" s="28"/>
      <c r="R44" s="28"/>
      <c r="S44" s="28"/>
      <c r="T44" s="28"/>
      <c r="U44" s="28"/>
      <c r="V44" s="28"/>
      <c r="W44" s="28"/>
      <c r="X44" s="28"/>
      <c r="Y44" s="28"/>
      <c r="Z44" s="28"/>
      <c r="AA44" s="28"/>
    </row>
    <row r="45" spans="11:27" x14ac:dyDescent="0.25">
      <c r="K45" s="28"/>
      <c r="L45" s="28"/>
      <c r="M45" s="28"/>
      <c r="N45" s="28"/>
      <c r="O45" s="28"/>
      <c r="P45" s="28"/>
      <c r="Q45" s="28"/>
      <c r="R45" s="28"/>
      <c r="S45" s="28"/>
      <c r="T45" s="28"/>
      <c r="U45" s="28"/>
      <c r="V45" s="28"/>
      <c r="W45" s="28"/>
      <c r="X45" s="28"/>
      <c r="Y45" s="28"/>
      <c r="Z45" s="28"/>
      <c r="AA45" s="28"/>
    </row>
    <row r="46" spans="11:27" x14ac:dyDescent="0.25">
      <c r="K46" s="28"/>
      <c r="L46" s="28"/>
      <c r="M46" s="28"/>
      <c r="N46" s="28"/>
      <c r="O46" s="28"/>
      <c r="P46" s="28"/>
      <c r="Q46" s="28"/>
      <c r="R46" s="28"/>
      <c r="S46" s="28"/>
      <c r="T46" s="28"/>
      <c r="U46" s="28"/>
      <c r="V46" s="28"/>
      <c r="W46" s="28"/>
      <c r="X46" s="28"/>
      <c r="Y46" s="28"/>
      <c r="Z46" s="28"/>
      <c r="AA46" s="28"/>
    </row>
    <row r="47" spans="11:27" x14ac:dyDescent="0.25">
      <c r="K47" s="28"/>
      <c r="L47" s="28"/>
      <c r="M47" s="28"/>
      <c r="N47" s="28"/>
      <c r="O47" s="28"/>
      <c r="P47" s="28"/>
      <c r="Q47" s="28"/>
      <c r="R47" s="28"/>
      <c r="S47" s="28"/>
      <c r="T47" s="28"/>
      <c r="U47" s="28"/>
      <c r="V47" s="28"/>
      <c r="W47" s="28"/>
      <c r="X47" s="28"/>
      <c r="Y47" s="28"/>
      <c r="Z47" s="28"/>
      <c r="AA47" s="28"/>
    </row>
    <row r="48" spans="11:27" x14ac:dyDescent="0.25">
      <c r="K48" s="28"/>
      <c r="L48" s="28"/>
      <c r="M48" s="28"/>
      <c r="N48" s="28"/>
      <c r="O48" s="28"/>
      <c r="P48" s="28"/>
      <c r="Q48" s="28"/>
      <c r="R48" s="28"/>
      <c r="S48" s="28"/>
      <c r="T48" s="28"/>
      <c r="U48" s="28"/>
      <c r="V48" s="28"/>
      <c r="W48" s="28"/>
      <c r="X48" s="28"/>
      <c r="Y48" s="28"/>
      <c r="Z48" s="28"/>
      <c r="AA48" s="28"/>
    </row>
  </sheetData>
  <pageMargins left="0.7" right="0.7" top="0.75" bottom="0.75" header="0.3" footer="0.3"/>
  <pageSetup scale="2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8"/>
      <c r="L14" s="28"/>
      <c r="M14" s="28"/>
      <c r="N14" s="28"/>
      <c r="O14" s="28"/>
      <c r="P14" s="28"/>
      <c r="Q14" s="28"/>
      <c r="R14" s="28"/>
      <c r="S14" s="28"/>
      <c r="T14" s="28"/>
      <c r="U14" s="28"/>
      <c r="V14" s="28"/>
      <c r="W14" s="28"/>
      <c r="X14" s="28"/>
      <c r="Y14" s="28"/>
      <c r="Z14" s="28"/>
      <c r="AA14" s="28"/>
    </row>
    <row r="15" spans="1:27" x14ac:dyDescent="0.25">
      <c r="K15" s="28"/>
      <c r="L15" s="28"/>
      <c r="M15" s="28"/>
      <c r="N15" s="28"/>
      <c r="O15" s="28"/>
      <c r="P15" s="28"/>
      <c r="Q15" s="28"/>
      <c r="R15" s="28"/>
      <c r="S15" s="28"/>
      <c r="T15" s="28"/>
      <c r="U15" s="28"/>
      <c r="V15" s="28"/>
      <c r="W15" s="28"/>
      <c r="X15" s="28"/>
      <c r="Y15" s="28"/>
      <c r="Z15" s="28"/>
      <c r="AA15" s="28"/>
    </row>
    <row r="16" spans="1:27" x14ac:dyDescent="0.25">
      <c r="K16" s="28"/>
      <c r="L16" s="28"/>
      <c r="M16" s="28"/>
      <c r="N16" s="28"/>
      <c r="O16" s="28"/>
      <c r="P16" s="28"/>
      <c r="Q16" s="28"/>
      <c r="R16" s="28"/>
      <c r="S16" s="28"/>
      <c r="T16" s="28"/>
      <c r="U16" s="28"/>
      <c r="V16" s="28"/>
      <c r="W16" s="28"/>
      <c r="X16" s="28"/>
      <c r="Y16" s="28"/>
      <c r="Z16" s="28"/>
      <c r="AA16" s="28"/>
    </row>
    <row r="17" spans="11:27" x14ac:dyDescent="0.25">
      <c r="K17" s="28"/>
      <c r="L17" s="28"/>
      <c r="M17" s="28"/>
      <c r="N17" s="28"/>
      <c r="O17" s="28"/>
      <c r="P17" s="28"/>
      <c r="Q17" s="28"/>
      <c r="R17" s="28"/>
      <c r="S17" s="28"/>
      <c r="T17" s="28"/>
      <c r="U17" s="28"/>
      <c r="V17" s="28"/>
      <c r="W17" s="28"/>
      <c r="X17" s="28"/>
      <c r="Y17" s="28"/>
      <c r="Z17" s="28"/>
      <c r="AA17" s="28"/>
    </row>
    <row r="18" spans="11:27" x14ac:dyDescent="0.25">
      <c r="K18" s="28"/>
      <c r="L18" s="28"/>
      <c r="M18" s="28"/>
      <c r="N18" s="28"/>
      <c r="O18" s="28"/>
      <c r="P18" s="28"/>
      <c r="Q18" s="28"/>
      <c r="R18" s="28"/>
      <c r="S18" s="28"/>
      <c r="T18" s="28"/>
      <c r="U18" s="28"/>
      <c r="V18" s="28"/>
      <c r="W18" s="28"/>
      <c r="X18" s="28"/>
      <c r="Y18" s="28"/>
      <c r="Z18" s="28"/>
      <c r="AA18" s="28"/>
    </row>
    <row r="19" spans="11:27" x14ac:dyDescent="0.25">
      <c r="K19" s="28"/>
      <c r="L19" s="28"/>
      <c r="M19" s="28"/>
      <c r="N19" s="28"/>
      <c r="O19" s="28"/>
      <c r="P19" s="28"/>
      <c r="Q19" s="28"/>
      <c r="R19" s="28"/>
      <c r="S19" s="28"/>
      <c r="T19" s="28"/>
      <c r="U19" s="28"/>
      <c r="V19" s="28"/>
      <c r="W19" s="28"/>
      <c r="X19" s="28"/>
      <c r="Y19" s="28"/>
      <c r="Z19" s="28"/>
      <c r="AA19" s="28"/>
    </row>
    <row r="20" spans="11:27" x14ac:dyDescent="0.25">
      <c r="K20" s="28"/>
      <c r="L20" s="28"/>
      <c r="M20" s="28"/>
      <c r="N20" s="28"/>
      <c r="O20" s="28"/>
      <c r="P20" s="28"/>
      <c r="Q20" s="28"/>
      <c r="R20" s="28"/>
      <c r="S20" s="28"/>
      <c r="T20" s="28"/>
      <c r="U20" s="28"/>
      <c r="V20" s="28"/>
      <c r="W20" s="28"/>
      <c r="X20" s="28"/>
      <c r="Y20" s="28"/>
      <c r="Z20" s="28"/>
      <c r="AA20" s="28"/>
    </row>
    <row r="21" spans="11:27" x14ac:dyDescent="0.25">
      <c r="K21" s="28"/>
      <c r="L21" s="28"/>
      <c r="M21" s="28"/>
      <c r="N21" s="28"/>
      <c r="O21" s="28"/>
      <c r="P21" s="28"/>
      <c r="Q21" s="28"/>
      <c r="R21" s="28"/>
      <c r="S21" s="28"/>
      <c r="T21" s="28"/>
      <c r="U21" s="28"/>
      <c r="V21" s="28"/>
      <c r="W21" s="28"/>
      <c r="X21" s="28"/>
      <c r="Y21" s="28"/>
      <c r="Z21" s="28"/>
      <c r="AA21" s="28"/>
    </row>
    <row r="22" spans="11:27" x14ac:dyDescent="0.25">
      <c r="K22" s="28"/>
      <c r="L22" s="28"/>
      <c r="M22" s="28"/>
      <c r="N22" s="28"/>
      <c r="O22" s="28"/>
      <c r="P22" s="28"/>
      <c r="Q22" s="28"/>
      <c r="R22" s="28"/>
      <c r="S22" s="28"/>
      <c r="T22" s="28"/>
      <c r="U22" s="28"/>
      <c r="V22" s="28"/>
      <c r="W22" s="28"/>
      <c r="X22" s="28"/>
      <c r="Y22" s="28"/>
      <c r="Z22" s="28"/>
      <c r="AA22" s="28"/>
    </row>
    <row r="23" spans="11:27" x14ac:dyDescent="0.25">
      <c r="K23" s="28"/>
      <c r="L23" s="28"/>
      <c r="M23" s="28"/>
      <c r="N23" s="28"/>
      <c r="O23" s="28"/>
      <c r="P23" s="28"/>
      <c r="Q23" s="28"/>
      <c r="R23" s="28"/>
      <c r="S23" s="28"/>
      <c r="T23" s="28"/>
      <c r="U23" s="28"/>
      <c r="V23" s="28"/>
      <c r="W23" s="28"/>
      <c r="X23" s="28"/>
      <c r="Y23" s="28"/>
      <c r="Z23" s="28"/>
      <c r="AA23" s="28"/>
    </row>
    <row r="24" spans="11:27" x14ac:dyDescent="0.25">
      <c r="K24" s="28"/>
      <c r="L24" s="28"/>
      <c r="M24" s="28"/>
      <c r="N24" s="28"/>
      <c r="O24" s="28"/>
      <c r="P24" s="28"/>
      <c r="Q24" s="28"/>
      <c r="R24" s="28"/>
      <c r="S24" s="28"/>
      <c r="T24" s="28"/>
      <c r="U24" s="28"/>
      <c r="V24" s="28"/>
      <c r="W24" s="28"/>
      <c r="X24" s="28"/>
      <c r="Y24" s="28"/>
      <c r="Z24" s="28"/>
      <c r="AA24" s="28"/>
    </row>
    <row r="25" spans="11:27" x14ac:dyDescent="0.25">
      <c r="K25" s="28"/>
      <c r="L25" s="28"/>
      <c r="M25" s="28"/>
      <c r="N25" s="28"/>
      <c r="O25" s="28"/>
      <c r="P25" s="28"/>
      <c r="Q25" s="28"/>
      <c r="R25" s="28"/>
      <c r="S25" s="28"/>
      <c r="T25" s="28"/>
      <c r="U25" s="28"/>
      <c r="V25" s="28"/>
      <c r="W25" s="28"/>
      <c r="X25" s="28"/>
      <c r="Y25" s="28"/>
      <c r="Z25" s="28"/>
      <c r="AA25" s="28"/>
    </row>
    <row r="26" spans="11:27" x14ac:dyDescent="0.25">
      <c r="K26" s="28"/>
      <c r="L26" s="28"/>
      <c r="M26" s="28"/>
      <c r="N26" s="28"/>
      <c r="O26" s="28"/>
      <c r="P26" s="28"/>
      <c r="Q26" s="28"/>
      <c r="R26" s="28"/>
      <c r="S26" s="28"/>
      <c r="T26" s="28"/>
      <c r="U26" s="28"/>
      <c r="V26" s="28"/>
      <c r="W26" s="28"/>
      <c r="X26" s="28"/>
      <c r="Y26" s="28"/>
      <c r="Z26" s="28"/>
      <c r="AA26" s="28"/>
    </row>
    <row r="27" spans="11:27" x14ac:dyDescent="0.25">
      <c r="K27" s="28"/>
      <c r="L27" s="28"/>
      <c r="M27" s="28"/>
      <c r="N27" s="28"/>
      <c r="O27" s="28"/>
      <c r="P27" s="28"/>
      <c r="Q27" s="28"/>
      <c r="R27" s="28"/>
      <c r="S27" s="28"/>
      <c r="T27" s="28"/>
      <c r="U27" s="28"/>
      <c r="V27" s="28"/>
      <c r="W27" s="28"/>
      <c r="X27" s="28"/>
      <c r="Y27" s="28"/>
      <c r="Z27" s="28"/>
      <c r="AA27" s="28"/>
    </row>
    <row r="28" spans="11:27" x14ac:dyDescent="0.25">
      <c r="K28" s="28"/>
      <c r="L28" s="28"/>
      <c r="M28" s="28"/>
      <c r="N28" s="28"/>
      <c r="O28" s="28"/>
      <c r="P28" s="28"/>
      <c r="Q28" s="28"/>
      <c r="R28" s="28"/>
      <c r="S28" s="28"/>
      <c r="T28" s="28"/>
      <c r="U28" s="28"/>
      <c r="V28" s="28"/>
      <c r="W28" s="28"/>
      <c r="X28" s="28"/>
      <c r="Y28" s="28"/>
      <c r="Z28" s="28"/>
      <c r="AA28" s="28"/>
    </row>
    <row r="29" spans="11:27" x14ac:dyDescent="0.25">
      <c r="K29" s="28"/>
      <c r="L29" s="28"/>
      <c r="M29" s="28"/>
      <c r="N29" s="28"/>
      <c r="O29" s="28"/>
      <c r="P29" s="28"/>
      <c r="Q29" s="28"/>
      <c r="R29" s="28"/>
      <c r="S29" s="28"/>
      <c r="T29" s="28"/>
      <c r="U29" s="28"/>
      <c r="V29" s="28"/>
      <c r="W29" s="28"/>
      <c r="X29" s="28"/>
      <c r="Y29" s="28"/>
      <c r="Z29" s="28"/>
      <c r="AA29" s="28"/>
    </row>
    <row r="30" spans="11:27" x14ac:dyDescent="0.25">
      <c r="K30" s="28"/>
      <c r="L30" s="28"/>
      <c r="M30" s="28"/>
      <c r="N30" s="28"/>
      <c r="O30" s="28"/>
      <c r="P30" s="28"/>
      <c r="Q30" s="28"/>
      <c r="R30" s="28"/>
      <c r="S30" s="28"/>
      <c r="T30" s="28"/>
      <c r="U30" s="28"/>
      <c r="V30" s="28"/>
      <c r="W30" s="28"/>
      <c r="X30" s="28"/>
      <c r="Y30" s="28"/>
      <c r="Z30" s="28"/>
      <c r="AA30" s="28"/>
    </row>
    <row r="31" spans="11:27" x14ac:dyDescent="0.25">
      <c r="K31" s="28"/>
      <c r="L31" s="28"/>
      <c r="M31" s="28"/>
      <c r="N31" s="28"/>
      <c r="O31" s="28"/>
      <c r="P31" s="28"/>
      <c r="Q31" s="28"/>
      <c r="R31" s="28"/>
      <c r="S31" s="28"/>
      <c r="T31" s="28"/>
      <c r="U31" s="28"/>
      <c r="V31" s="28"/>
      <c r="W31" s="28"/>
      <c r="X31" s="28"/>
      <c r="Y31" s="28"/>
      <c r="Z31" s="28"/>
      <c r="AA31" s="28"/>
    </row>
    <row r="32" spans="11:27" x14ac:dyDescent="0.25">
      <c r="K32" s="28"/>
      <c r="L32" s="28"/>
      <c r="M32" s="28"/>
      <c r="N32" s="28"/>
      <c r="O32" s="28"/>
      <c r="P32" s="28"/>
      <c r="Q32" s="28"/>
      <c r="R32" s="28"/>
      <c r="S32" s="28"/>
      <c r="T32" s="28"/>
      <c r="U32" s="28"/>
      <c r="V32" s="28"/>
      <c r="W32" s="28"/>
      <c r="X32" s="28"/>
      <c r="Y32" s="28"/>
      <c r="Z32" s="28"/>
      <c r="AA32" s="28"/>
    </row>
    <row r="33" spans="11:27" x14ac:dyDescent="0.25">
      <c r="K33" s="28"/>
      <c r="L33" s="28"/>
      <c r="M33" s="28"/>
      <c r="N33" s="28"/>
      <c r="O33" s="28"/>
      <c r="P33" s="28"/>
      <c r="Q33" s="28"/>
      <c r="R33" s="28"/>
      <c r="S33" s="28"/>
      <c r="T33" s="28"/>
      <c r="U33" s="28"/>
      <c r="V33" s="28"/>
      <c r="W33" s="28"/>
      <c r="X33" s="28"/>
      <c r="Y33" s="28"/>
      <c r="Z33" s="28"/>
      <c r="AA33" s="28"/>
    </row>
    <row r="34" spans="11:27" x14ac:dyDescent="0.25">
      <c r="K34" s="28"/>
      <c r="L34" s="28"/>
      <c r="M34" s="28"/>
      <c r="N34" s="28"/>
      <c r="O34" s="28"/>
      <c r="P34" s="28"/>
      <c r="Q34" s="28"/>
      <c r="R34" s="28"/>
      <c r="S34" s="28"/>
      <c r="T34" s="28"/>
      <c r="U34" s="28"/>
      <c r="V34" s="28"/>
      <c r="W34" s="28"/>
      <c r="X34" s="28"/>
      <c r="Y34" s="28"/>
      <c r="Z34" s="28"/>
      <c r="AA34" s="28"/>
    </row>
    <row r="35" spans="11:27" x14ac:dyDescent="0.25">
      <c r="K35" s="28"/>
      <c r="L35" s="28"/>
      <c r="M35" s="28"/>
      <c r="N35" s="28"/>
      <c r="O35" s="28"/>
      <c r="P35" s="28"/>
      <c r="Q35" s="28"/>
      <c r="R35" s="28"/>
      <c r="S35" s="28"/>
      <c r="T35" s="28"/>
      <c r="U35" s="28"/>
      <c r="V35" s="28"/>
      <c r="W35" s="28"/>
      <c r="X35" s="28"/>
      <c r="Y35" s="28"/>
      <c r="Z35" s="28"/>
      <c r="AA35" s="28"/>
    </row>
    <row r="36" spans="11:27" x14ac:dyDescent="0.25">
      <c r="K36" s="28"/>
      <c r="L36" s="28"/>
      <c r="M36" s="28"/>
      <c r="N36" s="28"/>
      <c r="O36" s="28"/>
      <c r="P36" s="28"/>
      <c r="Q36" s="28"/>
      <c r="R36" s="28"/>
      <c r="S36" s="28"/>
      <c r="T36" s="28"/>
      <c r="U36" s="28"/>
      <c r="V36" s="28"/>
      <c r="W36" s="28"/>
      <c r="X36" s="28"/>
      <c r="Y36" s="28"/>
      <c r="Z36" s="28"/>
      <c r="AA36" s="28"/>
    </row>
    <row r="37" spans="11:27" x14ac:dyDescent="0.25">
      <c r="K37" s="28"/>
      <c r="L37" s="28"/>
      <c r="M37" s="28"/>
      <c r="N37" s="28"/>
      <c r="O37" s="28"/>
      <c r="P37" s="28"/>
      <c r="Q37" s="28"/>
      <c r="R37" s="28"/>
      <c r="S37" s="28"/>
      <c r="T37" s="28"/>
      <c r="U37" s="28"/>
      <c r="V37" s="28"/>
      <c r="W37" s="28"/>
      <c r="X37" s="28"/>
      <c r="Y37" s="28"/>
      <c r="Z37" s="28"/>
      <c r="AA37" s="28"/>
    </row>
    <row r="38" spans="11:27" x14ac:dyDescent="0.25">
      <c r="K38" s="28"/>
      <c r="L38" s="28"/>
      <c r="M38" s="28"/>
      <c r="N38" s="28"/>
      <c r="O38" s="28"/>
      <c r="P38" s="28"/>
      <c r="Q38" s="28"/>
      <c r="R38" s="28"/>
      <c r="S38" s="28"/>
      <c r="T38" s="28"/>
      <c r="U38" s="28"/>
      <c r="V38" s="28"/>
      <c r="W38" s="28"/>
      <c r="X38" s="28"/>
      <c r="Y38" s="28"/>
      <c r="Z38" s="28"/>
      <c r="AA38" s="28"/>
    </row>
    <row r="39" spans="11:27" x14ac:dyDescent="0.25">
      <c r="K39" s="28"/>
      <c r="L39" s="28"/>
      <c r="M39" s="28"/>
      <c r="N39" s="28"/>
      <c r="O39" s="28"/>
      <c r="P39" s="28"/>
      <c r="Q39" s="28"/>
      <c r="R39" s="28"/>
      <c r="S39" s="28"/>
      <c r="T39" s="28"/>
      <c r="U39" s="28"/>
      <c r="V39" s="28"/>
      <c r="W39" s="28"/>
      <c r="X39" s="28"/>
      <c r="Y39" s="28"/>
      <c r="Z39" s="28"/>
      <c r="AA39" s="28"/>
    </row>
    <row r="40" spans="11:27" x14ac:dyDescent="0.25">
      <c r="K40" s="28"/>
      <c r="L40" s="28"/>
      <c r="M40" s="28"/>
      <c r="N40" s="28"/>
      <c r="O40" s="28"/>
      <c r="P40" s="28"/>
      <c r="Q40" s="28"/>
      <c r="R40" s="28"/>
      <c r="S40" s="28"/>
      <c r="T40" s="28"/>
      <c r="U40" s="28"/>
      <c r="V40" s="28"/>
      <c r="W40" s="28"/>
      <c r="X40" s="28"/>
      <c r="Y40" s="28"/>
      <c r="Z40" s="28"/>
      <c r="AA40" s="28"/>
    </row>
    <row r="41" spans="11:27" x14ac:dyDescent="0.25">
      <c r="K41" s="28"/>
      <c r="L41" s="28"/>
      <c r="M41" s="28"/>
      <c r="N41" s="28"/>
      <c r="O41" s="28"/>
      <c r="P41" s="28"/>
      <c r="Q41" s="28"/>
      <c r="R41" s="28"/>
      <c r="S41" s="28"/>
      <c r="T41" s="28"/>
      <c r="U41" s="28"/>
      <c r="V41" s="28"/>
      <c r="W41" s="28"/>
      <c r="X41" s="28"/>
      <c r="Y41" s="28"/>
      <c r="Z41" s="28"/>
      <c r="AA41" s="28"/>
    </row>
    <row r="42" spans="11:27" x14ac:dyDescent="0.25">
      <c r="K42" s="28"/>
      <c r="L42" s="28"/>
      <c r="M42" s="28"/>
      <c r="N42" s="28"/>
      <c r="O42" s="28"/>
      <c r="P42" s="28"/>
      <c r="Q42" s="28"/>
      <c r="R42" s="28"/>
      <c r="S42" s="28"/>
      <c r="T42" s="28"/>
      <c r="U42" s="28"/>
      <c r="V42" s="28"/>
      <c r="W42" s="28"/>
      <c r="X42" s="28"/>
      <c r="Y42" s="28"/>
      <c r="Z42" s="28"/>
      <c r="AA42" s="28"/>
    </row>
    <row r="43" spans="11:27" x14ac:dyDescent="0.25">
      <c r="K43" s="28"/>
      <c r="L43" s="28"/>
      <c r="M43" s="28"/>
      <c r="N43" s="28"/>
      <c r="O43" s="28"/>
      <c r="P43" s="28"/>
      <c r="Q43" s="28"/>
      <c r="R43" s="28"/>
      <c r="S43" s="28"/>
      <c r="T43" s="28"/>
      <c r="U43" s="28"/>
      <c r="V43" s="28"/>
      <c r="W43" s="28"/>
      <c r="X43" s="28"/>
      <c r="Y43" s="28"/>
      <c r="Z43" s="28"/>
      <c r="AA43" s="28"/>
    </row>
    <row r="44" spans="11:27" x14ac:dyDescent="0.25">
      <c r="K44" s="28"/>
      <c r="L44" s="28"/>
      <c r="M44" s="28"/>
      <c r="N44" s="28"/>
      <c r="O44" s="28"/>
      <c r="P44" s="28"/>
      <c r="Q44" s="28"/>
      <c r="R44" s="28"/>
      <c r="S44" s="28"/>
      <c r="T44" s="28"/>
      <c r="U44" s="28"/>
      <c r="V44" s="28"/>
      <c r="W44" s="28"/>
      <c r="X44" s="28"/>
      <c r="Y44" s="28"/>
      <c r="Z44" s="28"/>
      <c r="AA44" s="28"/>
    </row>
    <row r="45" spans="11:27" x14ac:dyDescent="0.25">
      <c r="K45" s="28"/>
      <c r="L45" s="28"/>
      <c r="M45" s="28"/>
      <c r="N45" s="28"/>
      <c r="O45" s="28"/>
      <c r="P45" s="28"/>
      <c r="Q45" s="28"/>
      <c r="R45" s="28"/>
      <c r="S45" s="28"/>
      <c r="T45" s="28"/>
      <c r="U45" s="28"/>
      <c r="V45" s="28"/>
      <c r="W45" s="28"/>
      <c r="X45" s="28"/>
      <c r="Y45" s="28"/>
      <c r="Z45" s="28"/>
      <c r="AA45" s="28"/>
    </row>
    <row r="46" spans="11:27" x14ac:dyDescent="0.25">
      <c r="K46" s="28"/>
      <c r="L46" s="28"/>
      <c r="M46" s="28"/>
      <c r="N46" s="28"/>
      <c r="O46" s="28"/>
      <c r="P46" s="28"/>
      <c r="Q46" s="28"/>
      <c r="R46" s="28"/>
      <c r="S46" s="28"/>
      <c r="T46" s="28"/>
      <c r="U46" s="28"/>
      <c r="V46" s="28"/>
      <c r="W46" s="28"/>
      <c r="X46" s="28"/>
      <c r="Y46" s="28"/>
      <c r="Z46" s="28"/>
      <c r="AA46" s="28"/>
    </row>
    <row r="47" spans="11:27" x14ac:dyDescent="0.25">
      <c r="K47" s="28"/>
      <c r="L47" s="28"/>
      <c r="M47" s="28"/>
      <c r="N47" s="28"/>
      <c r="O47" s="28"/>
      <c r="P47" s="28"/>
      <c r="Q47" s="28"/>
      <c r="R47" s="28"/>
      <c r="S47" s="28"/>
      <c r="T47" s="28"/>
      <c r="U47" s="28"/>
      <c r="V47" s="28"/>
      <c r="W47" s="28"/>
      <c r="X47" s="28"/>
      <c r="Y47" s="28"/>
      <c r="Z47" s="28"/>
      <c r="AA47" s="28"/>
    </row>
    <row r="48" spans="11:27" x14ac:dyDescent="0.25">
      <c r="K48" s="28"/>
      <c r="L48" s="28"/>
      <c r="M48" s="28"/>
      <c r="N48" s="28"/>
      <c r="O48" s="28"/>
      <c r="P48" s="28"/>
      <c r="Q48" s="28"/>
      <c r="R48" s="28"/>
      <c r="S48" s="28"/>
      <c r="T48" s="28"/>
      <c r="U48" s="28"/>
      <c r="V48" s="28"/>
      <c r="W48" s="28"/>
      <c r="X48" s="28"/>
      <c r="Y48" s="28"/>
      <c r="Z48" s="28"/>
      <c r="AA48" s="28"/>
    </row>
  </sheetData>
  <pageMargins left="0.7" right="0.7" top="0.75" bottom="0.75" header="0.3" footer="0.3"/>
  <pageSetup scale="2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8"/>
  <sheetViews>
    <sheetView showRowColHeaders="0" zoomScale="60" zoomScaleNormal="60" workbookViewId="0">
      <selection activeCell="R63" sqref="R63"/>
    </sheetView>
  </sheetViews>
  <sheetFormatPr defaultColWidth="9.140625" defaultRowHeight="15" x14ac:dyDescent="0.25"/>
  <cols>
    <col min="1" max="16384" width="9.140625" style="1"/>
  </cols>
  <sheetData>
    <row r="1" spans="1:27" x14ac:dyDescent="0.25">
      <c r="A1" s="1" t="s">
        <v>0</v>
      </c>
    </row>
    <row r="14" spans="1:27" x14ac:dyDescent="0.25">
      <c r="K14" s="28"/>
      <c r="L14" s="28"/>
      <c r="M14" s="28"/>
      <c r="N14" s="28"/>
      <c r="O14" s="28"/>
      <c r="P14" s="28"/>
      <c r="Q14" s="28"/>
      <c r="R14" s="28"/>
      <c r="S14" s="28"/>
      <c r="T14" s="28"/>
      <c r="U14" s="28"/>
      <c r="V14" s="28"/>
      <c r="W14" s="28"/>
      <c r="X14" s="28"/>
      <c r="Y14" s="28"/>
      <c r="Z14" s="28"/>
      <c r="AA14" s="28"/>
    </row>
    <row r="15" spans="1:27" x14ac:dyDescent="0.25">
      <c r="K15" s="28"/>
      <c r="L15" s="28"/>
      <c r="M15" s="28"/>
      <c r="N15" s="28"/>
      <c r="O15" s="28"/>
      <c r="P15" s="28"/>
      <c r="Q15" s="28"/>
      <c r="R15" s="28"/>
      <c r="S15" s="28"/>
      <c r="T15" s="28"/>
      <c r="U15" s="28"/>
      <c r="V15" s="28"/>
      <c r="W15" s="28"/>
      <c r="X15" s="28"/>
      <c r="Y15" s="28"/>
      <c r="Z15" s="28"/>
      <c r="AA15" s="28"/>
    </row>
    <row r="16" spans="1:27" x14ac:dyDescent="0.25">
      <c r="K16" s="28"/>
      <c r="L16" s="28"/>
      <c r="M16" s="28"/>
      <c r="N16" s="28"/>
      <c r="O16" s="28"/>
      <c r="P16" s="28"/>
      <c r="Q16" s="28"/>
      <c r="R16" s="28"/>
      <c r="S16" s="28"/>
      <c r="T16" s="28"/>
      <c r="U16" s="28"/>
      <c r="V16" s="28"/>
      <c r="W16" s="28"/>
      <c r="X16" s="28"/>
      <c r="Y16" s="28"/>
      <c r="Z16" s="28"/>
      <c r="AA16" s="28"/>
    </row>
    <row r="17" spans="11:27" x14ac:dyDescent="0.25">
      <c r="K17" s="28"/>
      <c r="L17" s="28"/>
      <c r="M17" s="28"/>
      <c r="N17" s="28"/>
      <c r="O17" s="28"/>
      <c r="P17" s="28"/>
      <c r="Q17" s="28"/>
      <c r="R17" s="28"/>
      <c r="S17" s="28"/>
      <c r="T17" s="28"/>
      <c r="U17" s="28"/>
      <c r="V17" s="28"/>
      <c r="W17" s="28"/>
      <c r="X17" s="28"/>
      <c r="Y17" s="28"/>
      <c r="Z17" s="28"/>
      <c r="AA17" s="28"/>
    </row>
    <row r="18" spans="11:27" x14ac:dyDescent="0.25">
      <c r="K18" s="28"/>
      <c r="L18" s="28"/>
      <c r="M18" s="28"/>
      <c r="N18" s="28"/>
      <c r="O18" s="28"/>
      <c r="P18" s="28"/>
      <c r="Q18" s="28"/>
      <c r="R18" s="28"/>
      <c r="S18" s="28"/>
      <c r="T18" s="28"/>
      <c r="U18" s="28"/>
      <c r="V18" s="28"/>
      <c r="W18" s="28"/>
      <c r="X18" s="28"/>
      <c r="Y18" s="28"/>
      <c r="Z18" s="28"/>
      <c r="AA18" s="28"/>
    </row>
    <row r="19" spans="11:27" x14ac:dyDescent="0.25">
      <c r="K19" s="28"/>
      <c r="L19" s="28"/>
      <c r="M19" s="28"/>
      <c r="N19" s="28"/>
      <c r="O19" s="28"/>
      <c r="P19" s="28"/>
      <c r="Q19" s="28"/>
      <c r="R19" s="28"/>
      <c r="S19" s="28"/>
      <c r="T19" s="28"/>
      <c r="U19" s="28"/>
      <c r="V19" s="28"/>
      <c r="W19" s="28"/>
      <c r="X19" s="28"/>
      <c r="Y19" s="28"/>
      <c r="Z19" s="28"/>
      <c r="AA19" s="28"/>
    </row>
    <row r="20" spans="11:27" x14ac:dyDescent="0.25">
      <c r="K20" s="28"/>
      <c r="L20" s="28"/>
      <c r="M20" s="28"/>
      <c r="N20" s="28"/>
      <c r="O20" s="28"/>
      <c r="P20" s="28"/>
      <c r="Q20" s="28"/>
      <c r="R20" s="28"/>
      <c r="S20" s="28"/>
      <c r="T20" s="28"/>
      <c r="U20" s="28"/>
      <c r="V20" s="28"/>
      <c r="W20" s="28"/>
      <c r="X20" s="28"/>
      <c r="Y20" s="28"/>
      <c r="Z20" s="28"/>
      <c r="AA20" s="28"/>
    </row>
    <row r="21" spans="11:27" x14ac:dyDescent="0.25">
      <c r="K21" s="28"/>
      <c r="L21" s="28"/>
      <c r="M21" s="28"/>
      <c r="N21" s="28"/>
      <c r="O21" s="28"/>
      <c r="P21" s="28"/>
      <c r="Q21" s="28"/>
      <c r="R21" s="28"/>
      <c r="S21" s="28"/>
      <c r="T21" s="28"/>
      <c r="U21" s="28"/>
      <c r="V21" s="28"/>
      <c r="W21" s="28"/>
      <c r="X21" s="28"/>
      <c r="Y21" s="28"/>
      <c r="Z21" s="28"/>
      <c r="AA21" s="28"/>
    </row>
    <row r="22" spans="11:27" x14ac:dyDescent="0.25">
      <c r="K22" s="28"/>
      <c r="L22" s="28"/>
      <c r="M22" s="28"/>
      <c r="N22" s="28"/>
      <c r="O22" s="28"/>
      <c r="P22" s="28"/>
      <c r="Q22" s="28"/>
      <c r="R22" s="28"/>
      <c r="S22" s="28"/>
      <c r="T22" s="28"/>
      <c r="U22" s="28"/>
      <c r="V22" s="28"/>
      <c r="W22" s="28"/>
      <c r="X22" s="28"/>
      <c r="Y22" s="28"/>
      <c r="Z22" s="28"/>
      <c r="AA22" s="28"/>
    </row>
    <row r="23" spans="11:27" x14ac:dyDescent="0.25">
      <c r="K23" s="28"/>
      <c r="L23" s="28"/>
      <c r="M23" s="28"/>
      <c r="N23" s="28"/>
      <c r="O23" s="28"/>
      <c r="P23" s="28"/>
      <c r="Q23" s="28"/>
      <c r="R23" s="28"/>
      <c r="S23" s="28"/>
      <c r="T23" s="28"/>
      <c r="U23" s="28"/>
      <c r="V23" s="28"/>
      <c r="W23" s="28"/>
      <c r="X23" s="28"/>
      <c r="Y23" s="28"/>
      <c r="Z23" s="28"/>
      <c r="AA23" s="28"/>
    </row>
    <row r="24" spans="11:27" x14ac:dyDescent="0.25">
      <c r="K24" s="28"/>
      <c r="L24" s="28"/>
      <c r="M24" s="28"/>
      <c r="N24" s="28"/>
      <c r="O24" s="28"/>
      <c r="P24" s="28"/>
      <c r="Q24" s="28"/>
      <c r="R24" s="28"/>
      <c r="S24" s="28"/>
      <c r="T24" s="28"/>
      <c r="U24" s="28"/>
      <c r="V24" s="28"/>
      <c r="W24" s="28"/>
      <c r="X24" s="28"/>
      <c r="Y24" s="28"/>
      <c r="Z24" s="28"/>
      <c r="AA24" s="28"/>
    </row>
    <row r="25" spans="11:27" x14ac:dyDescent="0.25">
      <c r="K25" s="28"/>
      <c r="L25" s="28"/>
      <c r="M25" s="28"/>
      <c r="N25" s="28"/>
      <c r="O25" s="28"/>
      <c r="P25" s="28"/>
      <c r="Q25" s="28"/>
      <c r="R25" s="28"/>
      <c r="S25" s="28"/>
      <c r="T25" s="28"/>
      <c r="U25" s="28"/>
      <c r="V25" s="28"/>
      <c r="W25" s="28"/>
      <c r="X25" s="28"/>
      <c r="Y25" s="28"/>
      <c r="Z25" s="28"/>
      <c r="AA25" s="28"/>
    </row>
    <row r="26" spans="11:27" x14ac:dyDescent="0.25">
      <c r="K26" s="28"/>
      <c r="L26" s="28"/>
      <c r="M26" s="28"/>
      <c r="N26" s="28"/>
      <c r="O26" s="28"/>
      <c r="P26" s="28"/>
      <c r="Q26" s="28"/>
      <c r="R26" s="28"/>
      <c r="S26" s="28"/>
      <c r="T26" s="28"/>
      <c r="U26" s="28"/>
      <c r="V26" s="28"/>
      <c r="W26" s="28"/>
      <c r="X26" s="28"/>
      <c r="Y26" s="28"/>
      <c r="Z26" s="28"/>
      <c r="AA26" s="28"/>
    </row>
    <row r="27" spans="11:27" x14ac:dyDescent="0.25">
      <c r="K27" s="28"/>
      <c r="L27" s="28"/>
      <c r="M27" s="28"/>
      <c r="N27" s="28"/>
      <c r="O27" s="28"/>
      <c r="P27" s="28"/>
      <c r="Q27" s="28"/>
      <c r="R27" s="28"/>
      <c r="S27" s="28"/>
      <c r="T27" s="28"/>
      <c r="U27" s="28"/>
      <c r="V27" s="28"/>
      <c r="W27" s="28"/>
      <c r="X27" s="28"/>
      <c r="Y27" s="28"/>
      <c r="Z27" s="28"/>
      <c r="AA27" s="28"/>
    </row>
    <row r="28" spans="11:27" x14ac:dyDescent="0.25">
      <c r="K28" s="28"/>
      <c r="L28" s="28"/>
      <c r="M28" s="28"/>
      <c r="N28" s="28"/>
      <c r="O28" s="28"/>
      <c r="P28" s="28"/>
      <c r="Q28" s="28"/>
      <c r="R28" s="28"/>
      <c r="S28" s="28"/>
      <c r="T28" s="28"/>
      <c r="U28" s="28"/>
      <c r="V28" s="28"/>
      <c r="W28" s="28"/>
      <c r="X28" s="28"/>
      <c r="Y28" s="28"/>
      <c r="Z28" s="28"/>
      <c r="AA28" s="28"/>
    </row>
    <row r="29" spans="11:27" x14ac:dyDescent="0.25">
      <c r="K29" s="28"/>
      <c r="L29" s="28"/>
      <c r="M29" s="28"/>
      <c r="N29" s="28"/>
      <c r="O29" s="28"/>
      <c r="P29" s="28"/>
      <c r="Q29" s="28"/>
      <c r="R29" s="28"/>
      <c r="S29" s="28"/>
      <c r="T29" s="28"/>
      <c r="U29" s="28"/>
      <c r="V29" s="28"/>
      <c r="W29" s="28"/>
      <c r="X29" s="28"/>
      <c r="Y29" s="28"/>
      <c r="Z29" s="28"/>
      <c r="AA29" s="28"/>
    </row>
    <row r="30" spans="11:27" x14ac:dyDescent="0.25">
      <c r="K30" s="28"/>
      <c r="L30" s="28"/>
      <c r="M30" s="28"/>
      <c r="N30" s="28"/>
      <c r="O30" s="28"/>
      <c r="P30" s="28"/>
      <c r="Q30" s="28"/>
      <c r="R30" s="28"/>
      <c r="S30" s="28"/>
      <c r="T30" s="28"/>
      <c r="U30" s="28"/>
      <c r="V30" s="28"/>
      <c r="W30" s="28"/>
      <c r="X30" s="28"/>
      <c r="Y30" s="28"/>
      <c r="Z30" s="28"/>
      <c r="AA30" s="28"/>
    </row>
    <row r="31" spans="11:27" x14ac:dyDescent="0.25">
      <c r="K31" s="28"/>
      <c r="L31" s="28"/>
      <c r="M31" s="28"/>
      <c r="N31" s="28"/>
      <c r="O31" s="28"/>
      <c r="P31" s="28"/>
      <c r="Q31" s="28"/>
      <c r="R31" s="28"/>
      <c r="S31" s="28"/>
      <c r="T31" s="28"/>
      <c r="U31" s="28"/>
      <c r="V31" s="28"/>
      <c r="W31" s="28"/>
      <c r="X31" s="28"/>
      <c r="Y31" s="28"/>
      <c r="Z31" s="28"/>
      <c r="AA31" s="28"/>
    </row>
    <row r="32" spans="11:27" x14ac:dyDescent="0.25">
      <c r="K32" s="28"/>
      <c r="L32" s="28"/>
      <c r="M32" s="28"/>
      <c r="N32" s="28"/>
      <c r="O32" s="28"/>
      <c r="P32" s="28"/>
      <c r="Q32" s="28"/>
      <c r="R32" s="28"/>
      <c r="S32" s="28"/>
      <c r="T32" s="28"/>
      <c r="U32" s="28"/>
      <c r="V32" s="28"/>
      <c r="W32" s="28"/>
      <c r="X32" s="28"/>
      <c r="Y32" s="28"/>
      <c r="Z32" s="28"/>
      <c r="AA32" s="28"/>
    </row>
    <row r="33" spans="11:27" x14ac:dyDescent="0.25">
      <c r="K33" s="28"/>
      <c r="L33" s="28"/>
      <c r="M33" s="28"/>
      <c r="N33" s="28"/>
      <c r="O33" s="28"/>
      <c r="P33" s="28"/>
      <c r="Q33" s="28"/>
      <c r="R33" s="28"/>
      <c r="S33" s="28"/>
      <c r="T33" s="28"/>
      <c r="U33" s="28"/>
      <c r="V33" s="28"/>
      <c r="W33" s="28"/>
      <c r="X33" s="28"/>
      <c r="Y33" s="28"/>
      <c r="Z33" s="28"/>
      <c r="AA33" s="28"/>
    </row>
    <row r="34" spans="11:27" x14ac:dyDescent="0.25">
      <c r="K34" s="28"/>
      <c r="L34" s="28"/>
      <c r="M34" s="28"/>
      <c r="N34" s="28"/>
      <c r="O34" s="28"/>
      <c r="P34" s="28"/>
      <c r="Q34" s="28"/>
      <c r="R34" s="28"/>
      <c r="S34" s="28"/>
      <c r="T34" s="28"/>
      <c r="U34" s="28"/>
      <c r="V34" s="28"/>
      <c r="W34" s="28"/>
      <c r="X34" s="28"/>
      <c r="Y34" s="28"/>
      <c r="Z34" s="28"/>
      <c r="AA34" s="28"/>
    </row>
    <row r="35" spans="11:27" x14ac:dyDescent="0.25">
      <c r="K35" s="28"/>
      <c r="L35" s="28"/>
      <c r="M35" s="28"/>
      <c r="N35" s="28"/>
      <c r="O35" s="28"/>
      <c r="P35" s="28"/>
      <c r="Q35" s="28"/>
      <c r="R35" s="28"/>
      <c r="S35" s="28"/>
      <c r="T35" s="28"/>
      <c r="U35" s="28"/>
      <c r="V35" s="28"/>
      <c r="W35" s="28"/>
      <c r="X35" s="28"/>
      <c r="Y35" s="28"/>
      <c r="Z35" s="28"/>
      <c r="AA35" s="28"/>
    </row>
    <row r="36" spans="11:27" x14ac:dyDescent="0.25">
      <c r="K36" s="28"/>
      <c r="L36" s="28"/>
      <c r="M36" s="28"/>
      <c r="N36" s="28"/>
      <c r="O36" s="28"/>
      <c r="P36" s="28"/>
      <c r="Q36" s="28"/>
      <c r="R36" s="28"/>
      <c r="S36" s="28"/>
      <c r="T36" s="28"/>
      <c r="U36" s="28"/>
      <c r="V36" s="28"/>
      <c r="W36" s="28"/>
      <c r="X36" s="28"/>
      <c r="Y36" s="28"/>
      <c r="Z36" s="28"/>
      <c r="AA36" s="28"/>
    </row>
    <row r="37" spans="11:27" x14ac:dyDescent="0.25">
      <c r="K37" s="28"/>
      <c r="L37" s="28"/>
      <c r="M37" s="28"/>
      <c r="N37" s="28"/>
      <c r="O37" s="28"/>
      <c r="P37" s="28"/>
      <c r="Q37" s="28"/>
      <c r="R37" s="28"/>
      <c r="S37" s="28"/>
      <c r="T37" s="28"/>
      <c r="U37" s="28"/>
      <c r="V37" s="28"/>
      <c r="W37" s="28"/>
      <c r="X37" s="28"/>
      <c r="Y37" s="28"/>
      <c r="Z37" s="28"/>
      <c r="AA37" s="28"/>
    </row>
    <row r="38" spans="11:27" x14ac:dyDescent="0.25">
      <c r="K38" s="28"/>
      <c r="L38" s="28"/>
      <c r="M38" s="28"/>
      <c r="N38" s="28"/>
      <c r="O38" s="28"/>
      <c r="P38" s="28"/>
      <c r="Q38" s="28"/>
      <c r="R38" s="28"/>
      <c r="S38" s="28"/>
      <c r="T38" s="28"/>
      <c r="U38" s="28"/>
      <c r="V38" s="28"/>
      <c r="W38" s="28"/>
      <c r="X38" s="28"/>
      <c r="Y38" s="28"/>
      <c r="Z38" s="28"/>
      <c r="AA38" s="28"/>
    </row>
    <row r="39" spans="11:27" x14ac:dyDescent="0.25">
      <c r="K39" s="28"/>
      <c r="L39" s="28"/>
      <c r="M39" s="28"/>
      <c r="N39" s="28"/>
      <c r="O39" s="28"/>
      <c r="P39" s="28"/>
      <c r="Q39" s="28"/>
      <c r="R39" s="28"/>
      <c r="S39" s="28"/>
      <c r="T39" s="28"/>
      <c r="U39" s="28"/>
      <c r="V39" s="28"/>
      <c r="W39" s="28"/>
      <c r="X39" s="28"/>
      <c r="Y39" s="28"/>
      <c r="Z39" s="28"/>
      <c r="AA39" s="28"/>
    </row>
    <row r="40" spans="11:27" x14ac:dyDescent="0.25">
      <c r="K40" s="28"/>
      <c r="L40" s="28"/>
      <c r="M40" s="28"/>
      <c r="N40" s="28"/>
      <c r="O40" s="28"/>
      <c r="P40" s="28"/>
      <c r="Q40" s="28"/>
      <c r="R40" s="28"/>
      <c r="S40" s="28"/>
      <c r="T40" s="28"/>
      <c r="U40" s="28"/>
      <c r="V40" s="28"/>
      <c r="W40" s="28"/>
      <c r="X40" s="28"/>
      <c r="Y40" s="28"/>
      <c r="Z40" s="28"/>
      <c r="AA40" s="28"/>
    </row>
    <row r="41" spans="11:27" x14ac:dyDescent="0.25">
      <c r="K41" s="28"/>
      <c r="L41" s="28"/>
      <c r="M41" s="28"/>
      <c r="N41" s="28"/>
      <c r="O41" s="28"/>
      <c r="P41" s="28"/>
      <c r="Q41" s="28"/>
      <c r="R41" s="28"/>
      <c r="S41" s="28"/>
      <c r="T41" s="28"/>
      <c r="U41" s="28"/>
      <c r="V41" s="28"/>
      <c r="W41" s="28"/>
      <c r="X41" s="28"/>
      <c r="Y41" s="28"/>
      <c r="Z41" s="28"/>
      <c r="AA41" s="28"/>
    </row>
    <row r="42" spans="11:27" x14ac:dyDescent="0.25">
      <c r="K42" s="28"/>
      <c r="L42" s="28"/>
      <c r="M42" s="28"/>
      <c r="N42" s="28"/>
      <c r="O42" s="28"/>
      <c r="P42" s="28"/>
      <c r="Q42" s="28"/>
      <c r="R42" s="28"/>
      <c r="S42" s="28"/>
      <c r="T42" s="28"/>
      <c r="U42" s="28"/>
      <c r="V42" s="28"/>
      <c r="W42" s="28"/>
      <c r="X42" s="28"/>
      <c r="Y42" s="28"/>
      <c r="Z42" s="28"/>
      <c r="AA42" s="28"/>
    </row>
    <row r="43" spans="11:27" x14ac:dyDescent="0.25">
      <c r="K43" s="28"/>
      <c r="L43" s="28"/>
      <c r="M43" s="28"/>
      <c r="N43" s="28"/>
      <c r="O43" s="28"/>
      <c r="P43" s="28"/>
      <c r="Q43" s="28"/>
      <c r="R43" s="28"/>
      <c r="S43" s="28"/>
      <c r="T43" s="28"/>
      <c r="U43" s="28"/>
      <c r="V43" s="28"/>
      <c r="W43" s="28"/>
      <c r="X43" s="28"/>
      <c r="Y43" s="28"/>
      <c r="Z43" s="28"/>
      <c r="AA43" s="28"/>
    </row>
    <row r="44" spans="11:27" x14ac:dyDescent="0.25">
      <c r="K44" s="28"/>
      <c r="L44" s="28"/>
      <c r="M44" s="28"/>
      <c r="N44" s="28"/>
      <c r="O44" s="28"/>
      <c r="P44" s="28"/>
      <c r="Q44" s="28"/>
      <c r="R44" s="28"/>
      <c r="S44" s="28"/>
      <c r="T44" s="28"/>
      <c r="U44" s="28"/>
      <c r="V44" s="28"/>
      <c r="W44" s="28"/>
      <c r="X44" s="28"/>
      <c r="Y44" s="28"/>
      <c r="Z44" s="28"/>
      <c r="AA44" s="28"/>
    </row>
    <row r="45" spans="11:27" x14ac:dyDescent="0.25">
      <c r="K45" s="28"/>
      <c r="L45" s="28"/>
      <c r="M45" s="28"/>
      <c r="N45" s="28"/>
      <c r="O45" s="28"/>
      <c r="P45" s="28"/>
      <c r="Q45" s="28"/>
      <c r="R45" s="28"/>
      <c r="S45" s="28"/>
      <c r="T45" s="28"/>
      <c r="U45" s="28"/>
      <c r="V45" s="28"/>
      <c r="W45" s="28"/>
      <c r="X45" s="28"/>
      <c r="Y45" s="28"/>
      <c r="Z45" s="28"/>
      <c r="AA45" s="28"/>
    </row>
    <row r="46" spans="11:27" x14ac:dyDescent="0.25">
      <c r="K46" s="28"/>
      <c r="L46" s="28"/>
      <c r="M46" s="28"/>
      <c r="N46" s="28"/>
      <c r="O46" s="28"/>
      <c r="P46" s="28"/>
      <c r="Q46" s="28"/>
      <c r="R46" s="28"/>
      <c r="S46" s="28"/>
      <c r="T46" s="28"/>
      <c r="U46" s="28"/>
      <c r="V46" s="28"/>
      <c r="W46" s="28"/>
      <c r="X46" s="28"/>
      <c r="Y46" s="28"/>
      <c r="Z46" s="28"/>
      <c r="AA46" s="28"/>
    </row>
    <row r="47" spans="11:27" x14ac:dyDescent="0.25">
      <c r="K47" s="28"/>
      <c r="L47" s="28"/>
      <c r="M47" s="28"/>
      <c r="N47" s="28"/>
      <c r="O47" s="28"/>
      <c r="P47" s="28"/>
      <c r="Q47" s="28"/>
      <c r="R47" s="28"/>
      <c r="S47" s="28"/>
      <c r="T47" s="28"/>
      <c r="U47" s="28"/>
      <c r="V47" s="28"/>
      <c r="W47" s="28"/>
      <c r="X47" s="28"/>
      <c r="Y47" s="28"/>
      <c r="Z47" s="28"/>
      <c r="AA47" s="28"/>
    </row>
    <row r="48" spans="11:27" x14ac:dyDescent="0.25">
      <c r="K48" s="28"/>
      <c r="L48" s="28"/>
      <c r="M48" s="28"/>
      <c r="N48" s="28"/>
      <c r="O48" s="28"/>
      <c r="P48" s="28"/>
      <c r="Q48" s="28"/>
      <c r="R48" s="28"/>
      <c r="S48" s="28"/>
      <c r="T48" s="28"/>
      <c r="U48" s="28"/>
      <c r="V48" s="28"/>
      <c r="W48" s="28"/>
      <c r="X48" s="28"/>
      <c r="Y48" s="28"/>
      <c r="Z48" s="28"/>
      <c r="AA48" s="28"/>
    </row>
  </sheetData>
  <pageMargins left="0.7" right="0.7" top="0.75" bottom="0.75" header="0.3" footer="0.3"/>
  <pageSetup scale="2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Z54"/>
  <sheetViews>
    <sheetView showRowColHeaders="0" zoomScale="50" zoomScaleNormal="50" workbookViewId="0"/>
  </sheetViews>
  <sheetFormatPr defaultColWidth="9.140625" defaultRowHeight="15" x14ac:dyDescent="0.25"/>
  <cols>
    <col min="1" max="16384" width="9.140625" style="1"/>
  </cols>
  <sheetData>
    <row r="1" spans="1:1" x14ac:dyDescent="0.25">
      <c r="A1" s="1" t="s">
        <v>0</v>
      </c>
    </row>
    <row r="21" spans="10:26" x14ac:dyDescent="0.25">
      <c r="J21" s="28"/>
      <c r="K21" s="28"/>
      <c r="L21" s="28"/>
      <c r="M21" s="28"/>
      <c r="N21" s="28"/>
      <c r="O21" s="28"/>
      <c r="P21" s="28"/>
      <c r="Q21" s="28"/>
      <c r="R21" s="28"/>
      <c r="S21" s="28"/>
      <c r="T21" s="28"/>
      <c r="U21" s="28"/>
      <c r="V21" s="28"/>
      <c r="W21" s="28"/>
      <c r="X21" s="28"/>
      <c r="Y21" s="28"/>
      <c r="Z21" s="28"/>
    </row>
    <row r="22" spans="10:26" x14ac:dyDescent="0.25">
      <c r="J22" s="28"/>
      <c r="K22" s="28"/>
      <c r="L22" s="28"/>
      <c r="M22" s="28"/>
      <c r="N22" s="28"/>
      <c r="O22" s="28"/>
      <c r="P22" s="28"/>
      <c r="Q22" s="28"/>
      <c r="R22" s="28"/>
      <c r="S22" s="28"/>
      <c r="T22" s="28"/>
      <c r="U22" s="28"/>
      <c r="V22" s="28"/>
      <c r="W22" s="28"/>
      <c r="X22" s="28"/>
      <c r="Y22" s="28"/>
      <c r="Z22" s="28"/>
    </row>
    <row r="23" spans="10:26" x14ac:dyDescent="0.25">
      <c r="J23" s="28"/>
      <c r="K23" s="28"/>
      <c r="L23" s="28"/>
      <c r="M23" s="28"/>
      <c r="N23" s="28"/>
      <c r="O23" s="28"/>
      <c r="P23" s="28"/>
      <c r="Q23" s="28"/>
      <c r="R23" s="28"/>
      <c r="S23" s="28"/>
      <c r="T23" s="28"/>
      <c r="U23" s="28"/>
      <c r="V23" s="28"/>
      <c r="W23" s="28"/>
      <c r="X23" s="28"/>
      <c r="Y23" s="28"/>
      <c r="Z23" s="28"/>
    </row>
    <row r="24" spans="10:26" x14ac:dyDescent="0.25">
      <c r="J24" s="28"/>
      <c r="K24" s="28"/>
      <c r="L24" s="28"/>
      <c r="M24" s="28"/>
      <c r="N24" s="28"/>
      <c r="O24" s="28"/>
      <c r="P24" s="28"/>
      <c r="Q24" s="28"/>
      <c r="R24" s="28"/>
      <c r="S24" s="28"/>
      <c r="T24" s="28"/>
      <c r="U24" s="28"/>
      <c r="V24" s="28"/>
      <c r="W24" s="28"/>
      <c r="X24" s="28"/>
      <c r="Y24" s="28"/>
      <c r="Z24" s="28"/>
    </row>
    <row r="25" spans="10:26" x14ac:dyDescent="0.25">
      <c r="J25" s="28"/>
      <c r="K25" s="28"/>
      <c r="L25" s="28"/>
      <c r="M25" s="28"/>
      <c r="N25" s="28"/>
      <c r="O25" s="28"/>
      <c r="P25" s="28"/>
      <c r="Q25" s="28"/>
      <c r="R25" s="28"/>
      <c r="S25" s="28"/>
      <c r="T25" s="28"/>
      <c r="U25" s="28"/>
      <c r="V25" s="28"/>
      <c r="W25" s="28"/>
      <c r="X25" s="28"/>
      <c r="Y25" s="28"/>
      <c r="Z25" s="28"/>
    </row>
    <row r="26" spans="10:26" x14ac:dyDescent="0.25">
      <c r="J26" s="28"/>
      <c r="K26" s="28"/>
      <c r="L26" s="28"/>
      <c r="M26" s="28"/>
      <c r="N26" s="28"/>
      <c r="O26" s="28"/>
      <c r="P26" s="28"/>
      <c r="Q26" s="28"/>
      <c r="R26" s="28"/>
      <c r="S26" s="28"/>
      <c r="T26" s="28"/>
      <c r="U26" s="28"/>
      <c r="V26" s="28"/>
      <c r="W26" s="28"/>
      <c r="X26" s="28"/>
      <c r="Y26" s="28"/>
      <c r="Z26" s="28"/>
    </row>
    <row r="27" spans="10:26" x14ac:dyDescent="0.25">
      <c r="J27" s="28"/>
      <c r="K27" s="28"/>
      <c r="L27" s="28"/>
      <c r="M27" s="28"/>
      <c r="N27" s="28"/>
      <c r="O27" s="28"/>
      <c r="P27" s="28"/>
      <c r="Q27" s="28"/>
      <c r="R27" s="28"/>
      <c r="S27" s="28"/>
      <c r="T27" s="28"/>
      <c r="U27" s="28"/>
      <c r="V27" s="28"/>
      <c r="W27" s="28"/>
      <c r="X27" s="28"/>
      <c r="Y27" s="28"/>
      <c r="Z27" s="28"/>
    </row>
    <row r="28" spans="10:26" x14ac:dyDescent="0.25">
      <c r="J28" s="28"/>
      <c r="K28" s="28"/>
      <c r="L28" s="28"/>
      <c r="M28" s="28"/>
      <c r="N28" s="28"/>
      <c r="O28" s="28"/>
      <c r="P28" s="28"/>
      <c r="Q28" s="28"/>
      <c r="R28" s="28"/>
      <c r="S28" s="28"/>
      <c r="T28" s="28"/>
      <c r="U28" s="28"/>
      <c r="V28" s="28"/>
      <c r="W28" s="28"/>
      <c r="X28" s="28"/>
      <c r="Y28" s="28"/>
      <c r="Z28" s="28"/>
    </row>
    <row r="29" spans="10:26" x14ac:dyDescent="0.25">
      <c r="J29" s="28"/>
      <c r="K29" s="28"/>
      <c r="L29" s="28"/>
      <c r="M29" s="28"/>
      <c r="N29" s="28"/>
      <c r="O29" s="28"/>
      <c r="P29" s="28"/>
      <c r="Q29" s="28"/>
      <c r="R29" s="28"/>
      <c r="S29" s="28"/>
      <c r="T29" s="28"/>
      <c r="U29" s="28"/>
      <c r="V29" s="28"/>
      <c r="W29" s="28"/>
      <c r="X29" s="28"/>
      <c r="Y29" s="28"/>
      <c r="Z29" s="28"/>
    </row>
    <row r="30" spans="10:26" x14ac:dyDescent="0.25">
      <c r="J30" s="28"/>
      <c r="K30" s="28"/>
      <c r="L30" s="28"/>
      <c r="M30" s="28"/>
      <c r="N30" s="28"/>
      <c r="O30" s="28"/>
      <c r="P30" s="28"/>
      <c r="Q30" s="28"/>
      <c r="R30" s="28"/>
      <c r="S30" s="28"/>
      <c r="T30" s="28"/>
      <c r="U30" s="28"/>
      <c r="V30" s="28"/>
      <c r="W30" s="28"/>
      <c r="X30" s="28"/>
      <c r="Y30" s="28"/>
      <c r="Z30" s="28"/>
    </row>
    <row r="31" spans="10:26" x14ac:dyDescent="0.25">
      <c r="J31" s="28"/>
      <c r="K31" s="28"/>
      <c r="L31" s="28"/>
      <c r="M31" s="28"/>
      <c r="N31" s="28"/>
      <c r="O31" s="28"/>
      <c r="P31" s="28"/>
      <c r="Q31" s="28"/>
      <c r="R31" s="28"/>
      <c r="S31" s="28"/>
      <c r="T31" s="28"/>
      <c r="U31" s="28"/>
      <c r="V31" s="28"/>
      <c r="W31" s="28"/>
      <c r="X31" s="28"/>
      <c r="Y31" s="28"/>
      <c r="Z31" s="28"/>
    </row>
    <row r="32" spans="10:26" x14ac:dyDescent="0.25">
      <c r="J32" s="28"/>
      <c r="K32" s="28"/>
      <c r="L32" s="28"/>
      <c r="M32" s="28"/>
      <c r="N32" s="28"/>
      <c r="O32" s="28"/>
      <c r="P32" s="28"/>
      <c r="Q32" s="28"/>
      <c r="R32" s="28"/>
      <c r="S32" s="28"/>
      <c r="T32" s="28"/>
      <c r="U32" s="28"/>
      <c r="V32" s="28"/>
      <c r="W32" s="28"/>
      <c r="X32" s="28"/>
      <c r="Y32" s="28"/>
      <c r="Z32" s="28"/>
    </row>
    <row r="33" spans="10:26" x14ac:dyDescent="0.25">
      <c r="J33" s="28"/>
      <c r="K33" s="28"/>
      <c r="L33" s="28"/>
      <c r="M33" s="28"/>
      <c r="N33" s="28"/>
      <c r="O33" s="28"/>
      <c r="P33" s="28"/>
      <c r="Q33" s="28"/>
      <c r="R33" s="28"/>
      <c r="S33" s="28"/>
      <c r="T33" s="28"/>
      <c r="U33" s="28"/>
      <c r="V33" s="28"/>
      <c r="W33" s="28"/>
      <c r="X33" s="28"/>
      <c r="Y33" s="28"/>
      <c r="Z33" s="28"/>
    </row>
    <row r="34" spans="10:26" x14ac:dyDescent="0.25">
      <c r="J34" s="28"/>
      <c r="K34" s="28"/>
      <c r="L34" s="28"/>
      <c r="M34" s="28"/>
      <c r="N34" s="28"/>
      <c r="O34" s="28"/>
      <c r="P34" s="28"/>
      <c r="Q34" s="28"/>
      <c r="R34" s="28"/>
      <c r="S34" s="28"/>
      <c r="T34" s="28"/>
      <c r="U34" s="28"/>
      <c r="V34" s="28"/>
      <c r="W34" s="28"/>
      <c r="X34" s="28"/>
      <c r="Y34" s="28"/>
      <c r="Z34" s="28"/>
    </row>
    <row r="35" spans="10:26" x14ac:dyDescent="0.25">
      <c r="J35" s="28"/>
      <c r="K35" s="28"/>
      <c r="L35" s="28"/>
      <c r="M35" s="28"/>
      <c r="N35" s="28"/>
      <c r="O35" s="28"/>
      <c r="P35" s="28"/>
      <c r="Q35" s="28"/>
      <c r="R35" s="28"/>
      <c r="S35" s="28"/>
      <c r="T35" s="28"/>
      <c r="U35" s="28"/>
      <c r="V35" s="28"/>
      <c r="W35" s="28"/>
      <c r="X35" s="28"/>
      <c r="Y35" s="28"/>
      <c r="Z35" s="28"/>
    </row>
    <row r="36" spans="10:26" x14ac:dyDescent="0.25">
      <c r="J36" s="28"/>
      <c r="K36" s="28"/>
      <c r="L36" s="28"/>
      <c r="M36" s="28"/>
      <c r="N36" s="28"/>
      <c r="O36" s="28"/>
      <c r="P36" s="28"/>
      <c r="Q36" s="28"/>
      <c r="R36" s="28"/>
      <c r="S36" s="28"/>
      <c r="T36" s="28"/>
      <c r="U36" s="28"/>
      <c r="V36" s="28"/>
      <c r="W36" s="28"/>
      <c r="X36" s="28"/>
      <c r="Y36" s="28"/>
      <c r="Z36" s="28"/>
    </row>
    <row r="37" spans="10:26" x14ac:dyDescent="0.25">
      <c r="J37" s="28"/>
      <c r="K37" s="28"/>
      <c r="L37" s="28"/>
      <c r="M37" s="28"/>
      <c r="N37" s="28"/>
      <c r="O37" s="28"/>
      <c r="P37" s="28"/>
      <c r="Q37" s="28"/>
      <c r="R37" s="28"/>
      <c r="S37" s="28"/>
      <c r="T37" s="28"/>
      <c r="U37" s="28"/>
      <c r="V37" s="28"/>
      <c r="W37" s="28"/>
      <c r="X37" s="28"/>
      <c r="Y37" s="28"/>
      <c r="Z37" s="28"/>
    </row>
    <row r="38" spans="10:26" x14ac:dyDescent="0.25">
      <c r="J38" s="28"/>
      <c r="K38" s="28"/>
      <c r="L38" s="28"/>
      <c r="M38" s="28"/>
      <c r="N38" s="28"/>
      <c r="O38" s="28"/>
      <c r="P38" s="28"/>
      <c r="Q38" s="28"/>
      <c r="R38" s="28"/>
      <c r="S38" s="28"/>
      <c r="T38" s="28"/>
      <c r="U38" s="28"/>
      <c r="V38" s="28"/>
      <c r="W38" s="28"/>
      <c r="X38" s="28"/>
      <c r="Y38" s="28"/>
      <c r="Z38" s="28"/>
    </row>
    <row r="39" spans="10:26" x14ac:dyDescent="0.25">
      <c r="J39" s="28"/>
      <c r="K39" s="28"/>
      <c r="L39" s="28"/>
      <c r="M39" s="28"/>
      <c r="N39" s="28"/>
      <c r="O39" s="28"/>
      <c r="P39" s="28"/>
      <c r="Q39" s="28"/>
      <c r="R39" s="28"/>
      <c r="S39" s="28"/>
      <c r="T39" s="28"/>
      <c r="U39" s="28"/>
      <c r="V39" s="28"/>
      <c r="W39" s="28"/>
      <c r="X39" s="28"/>
      <c r="Y39" s="28"/>
      <c r="Z39" s="28"/>
    </row>
    <row r="40" spans="10:26" x14ac:dyDescent="0.25">
      <c r="J40" s="28"/>
      <c r="K40" s="28"/>
      <c r="L40" s="28"/>
      <c r="M40" s="28"/>
      <c r="N40" s="28"/>
      <c r="O40" s="28"/>
      <c r="P40" s="28"/>
      <c r="Q40" s="28"/>
      <c r="R40" s="28"/>
      <c r="S40" s="28"/>
      <c r="T40" s="28"/>
      <c r="U40" s="28"/>
      <c r="V40" s="28"/>
      <c r="W40" s="28"/>
      <c r="X40" s="28"/>
      <c r="Y40" s="28"/>
      <c r="Z40" s="28"/>
    </row>
    <row r="41" spans="10:26" x14ac:dyDescent="0.25">
      <c r="J41" s="28"/>
      <c r="K41" s="28"/>
      <c r="L41" s="28"/>
      <c r="M41" s="28"/>
      <c r="N41" s="28"/>
      <c r="O41" s="28"/>
      <c r="P41" s="28"/>
      <c r="Q41" s="28"/>
      <c r="R41" s="28"/>
      <c r="S41" s="28"/>
      <c r="T41" s="28"/>
      <c r="U41" s="28"/>
      <c r="V41" s="28"/>
      <c r="W41" s="28"/>
      <c r="X41" s="28"/>
      <c r="Y41" s="28"/>
      <c r="Z41" s="28"/>
    </row>
    <row r="42" spans="10:26" x14ac:dyDescent="0.25">
      <c r="J42" s="28"/>
      <c r="K42" s="28"/>
      <c r="L42" s="28"/>
      <c r="M42" s="28"/>
      <c r="N42" s="28"/>
      <c r="O42" s="28"/>
      <c r="P42" s="28"/>
      <c r="Q42" s="28"/>
      <c r="R42" s="28"/>
      <c r="S42" s="28"/>
      <c r="T42" s="28"/>
      <c r="U42" s="28"/>
      <c r="V42" s="28"/>
      <c r="W42" s="28"/>
      <c r="X42" s="28"/>
      <c r="Y42" s="28"/>
      <c r="Z42" s="28"/>
    </row>
    <row r="43" spans="10:26" x14ac:dyDescent="0.25">
      <c r="J43" s="28"/>
      <c r="K43" s="28"/>
      <c r="L43" s="28"/>
      <c r="M43" s="28"/>
      <c r="N43" s="28"/>
      <c r="O43" s="28"/>
      <c r="P43" s="28"/>
      <c r="Q43" s="28"/>
      <c r="R43" s="28"/>
      <c r="S43" s="28"/>
      <c r="T43" s="28"/>
      <c r="U43" s="28"/>
      <c r="V43" s="28"/>
      <c r="W43" s="28"/>
      <c r="X43" s="28"/>
      <c r="Y43" s="28"/>
      <c r="Z43" s="28"/>
    </row>
    <row r="44" spans="10:26" x14ac:dyDescent="0.25">
      <c r="J44" s="28"/>
      <c r="K44" s="28"/>
      <c r="L44" s="28"/>
      <c r="M44" s="28"/>
      <c r="N44" s="28"/>
      <c r="O44" s="28"/>
      <c r="P44" s="28"/>
      <c r="Q44" s="28"/>
      <c r="R44" s="28"/>
      <c r="S44" s="28"/>
      <c r="T44" s="28"/>
      <c r="U44" s="28"/>
      <c r="V44" s="28"/>
      <c r="W44" s="28"/>
      <c r="X44" s="28"/>
      <c r="Y44" s="28"/>
      <c r="Z44" s="28"/>
    </row>
    <row r="45" spans="10:26" x14ac:dyDescent="0.25">
      <c r="J45" s="28"/>
      <c r="K45" s="28"/>
      <c r="L45" s="28"/>
      <c r="M45" s="28"/>
      <c r="N45" s="28"/>
      <c r="O45" s="28"/>
      <c r="P45" s="28"/>
      <c r="Q45" s="28"/>
      <c r="R45" s="28"/>
      <c r="S45" s="28"/>
      <c r="T45" s="28"/>
      <c r="U45" s="28"/>
      <c r="V45" s="28"/>
      <c r="W45" s="28"/>
      <c r="X45" s="28"/>
      <c r="Y45" s="28"/>
      <c r="Z45" s="28"/>
    </row>
    <row r="46" spans="10:26" x14ac:dyDescent="0.25">
      <c r="J46" s="28"/>
      <c r="K46" s="28"/>
      <c r="L46" s="28"/>
      <c r="M46" s="28"/>
      <c r="N46" s="28"/>
      <c r="O46" s="28"/>
      <c r="P46" s="28"/>
      <c r="Q46" s="28"/>
      <c r="R46" s="28"/>
      <c r="S46" s="28"/>
      <c r="T46" s="28"/>
      <c r="U46" s="28"/>
      <c r="V46" s="28"/>
      <c r="W46" s="28"/>
      <c r="X46" s="28"/>
      <c r="Y46" s="28"/>
      <c r="Z46" s="28"/>
    </row>
    <row r="47" spans="10:26" x14ac:dyDescent="0.25">
      <c r="J47" s="28"/>
      <c r="K47" s="28"/>
      <c r="L47" s="28"/>
      <c r="M47" s="28"/>
      <c r="N47" s="28"/>
      <c r="O47" s="28"/>
      <c r="P47" s="28"/>
      <c r="Q47" s="28"/>
      <c r="R47" s="28"/>
      <c r="S47" s="28"/>
      <c r="T47" s="28"/>
      <c r="U47" s="28"/>
      <c r="V47" s="28"/>
      <c r="W47" s="28"/>
      <c r="X47" s="28"/>
      <c r="Y47" s="28"/>
      <c r="Z47" s="28"/>
    </row>
    <row r="48" spans="10:26" x14ac:dyDescent="0.25">
      <c r="J48" s="28"/>
      <c r="K48" s="28"/>
      <c r="L48" s="28"/>
      <c r="M48" s="28"/>
      <c r="N48" s="28"/>
      <c r="O48" s="28"/>
      <c r="P48" s="28"/>
      <c r="Q48" s="28"/>
      <c r="R48" s="28"/>
      <c r="S48" s="28"/>
      <c r="T48" s="28"/>
      <c r="U48" s="28"/>
      <c r="V48" s="28"/>
      <c r="W48" s="28"/>
      <c r="X48" s="28"/>
      <c r="Y48" s="28"/>
      <c r="Z48" s="28"/>
    </row>
    <row r="49" spans="10:26" x14ac:dyDescent="0.25">
      <c r="J49" s="28"/>
      <c r="K49" s="28"/>
      <c r="L49" s="28"/>
      <c r="M49" s="28"/>
      <c r="N49" s="28"/>
      <c r="O49" s="28"/>
      <c r="P49" s="28"/>
      <c r="Q49" s="28"/>
      <c r="R49" s="28"/>
      <c r="S49" s="28"/>
      <c r="T49" s="28"/>
      <c r="U49" s="28"/>
      <c r="V49" s="28"/>
      <c r="W49" s="28"/>
      <c r="X49" s="28"/>
      <c r="Y49" s="28"/>
      <c r="Z49" s="28"/>
    </row>
    <row r="50" spans="10:26" x14ac:dyDescent="0.25">
      <c r="J50" s="28"/>
      <c r="K50" s="28"/>
      <c r="L50" s="28"/>
      <c r="M50" s="28"/>
      <c r="N50" s="28"/>
      <c r="O50" s="28"/>
      <c r="P50" s="28"/>
      <c r="Q50" s="28"/>
      <c r="R50" s="28"/>
      <c r="S50" s="28"/>
      <c r="T50" s="28"/>
      <c r="U50" s="28"/>
      <c r="V50" s="28"/>
      <c r="W50" s="28"/>
      <c r="X50" s="28"/>
      <c r="Y50" s="28"/>
      <c r="Z50" s="28"/>
    </row>
    <row r="51" spans="10:26" x14ac:dyDescent="0.25">
      <c r="J51" s="28"/>
      <c r="K51" s="28"/>
      <c r="L51" s="28"/>
      <c r="M51" s="28"/>
      <c r="N51" s="28"/>
      <c r="O51" s="28"/>
      <c r="P51" s="28"/>
      <c r="Q51" s="28"/>
      <c r="R51" s="28"/>
      <c r="S51" s="28"/>
      <c r="T51" s="28"/>
      <c r="U51" s="28"/>
      <c r="V51" s="28"/>
      <c r="W51" s="28"/>
      <c r="X51" s="28"/>
      <c r="Y51" s="28"/>
      <c r="Z51" s="28"/>
    </row>
    <row r="52" spans="10:26" x14ac:dyDescent="0.25">
      <c r="J52" s="28"/>
      <c r="K52" s="28"/>
      <c r="L52" s="28"/>
      <c r="M52" s="28"/>
      <c r="N52" s="28"/>
      <c r="O52" s="28"/>
      <c r="P52" s="28"/>
      <c r="Q52" s="28"/>
      <c r="R52" s="28"/>
      <c r="S52" s="28"/>
      <c r="T52" s="28"/>
      <c r="U52" s="28"/>
      <c r="V52" s="28"/>
      <c r="W52" s="28"/>
      <c r="X52" s="28"/>
      <c r="Y52" s="28"/>
      <c r="Z52" s="28"/>
    </row>
    <row r="53" spans="10:26" x14ac:dyDescent="0.25">
      <c r="J53" s="28"/>
      <c r="K53" s="28"/>
      <c r="L53" s="28"/>
      <c r="M53" s="28"/>
      <c r="N53" s="28"/>
      <c r="O53" s="28"/>
      <c r="P53" s="28"/>
      <c r="Q53" s="28"/>
      <c r="R53" s="28"/>
      <c r="S53" s="28"/>
      <c r="T53" s="28"/>
      <c r="U53" s="28"/>
      <c r="V53" s="28"/>
      <c r="W53" s="28"/>
      <c r="X53" s="28"/>
      <c r="Y53" s="28"/>
      <c r="Z53" s="28"/>
    </row>
    <row r="54" spans="10:26" x14ac:dyDescent="0.25">
      <c r="J54" s="28"/>
      <c r="K54" s="28"/>
      <c r="L54" s="28"/>
      <c r="M54" s="28"/>
      <c r="N54" s="28"/>
      <c r="O54" s="28"/>
      <c r="P54" s="28"/>
      <c r="Q54" s="28"/>
      <c r="R54" s="28"/>
      <c r="S54" s="28"/>
      <c r="T54" s="28"/>
      <c r="U54" s="28"/>
      <c r="V54" s="28"/>
      <c r="W54" s="28"/>
      <c r="X54" s="28"/>
      <c r="Y54" s="28"/>
      <c r="Z54" s="28"/>
    </row>
  </sheetData>
  <pageMargins left="0.7" right="0.7" top="0.75" bottom="0.75" header="0.3" footer="0.3"/>
  <pageSetup scale="3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FirstPage</vt:lpstr>
      <vt:lpstr>CWL2 </vt:lpstr>
      <vt:lpstr>CSP2 </vt:lpstr>
      <vt:lpstr>TypeContent </vt:lpstr>
      <vt:lpstr>PERTContent  </vt:lpstr>
      <vt:lpstr>WLContent </vt:lpstr>
      <vt:lpstr>SContent </vt:lpstr>
      <vt:lpstr>Content </vt:lpstr>
      <vt:lpstr>FContent</vt:lpstr>
      <vt:lpstr>TCostC</vt:lpstr>
      <vt:lpstr>CWL3</vt:lpstr>
      <vt:lpstr>Framework</vt:lpstr>
      <vt:lpstr>CWL4</vt:lpstr>
      <vt:lpstr>WL4</vt:lpstr>
      <vt:lpstr>WL3</vt:lpstr>
      <vt:lpstr>WL1</vt:lpstr>
      <vt:lpstr>WL2</vt:lpstr>
      <vt:lpstr>CF5 </vt:lpstr>
      <vt:lpstr>F5</vt:lpstr>
      <vt:lpstr>CF4 </vt:lpstr>
      <vt:lpstr>F4</vt:lpstr>
      <vt:lpstr>9.1</vt:lpstr>
      <vt:lpstr>CSP1 </vt:lpstr>
      <vt:lpstr>SP1</vt:lpstr>
      <vt:lpstr>CF7 </vt:lpstr>
      <vt:lpstr>F7</vt:lpstr>
      <vt:lpstr>CF3</vt:lpstr>
      <vt:lpstr>F3</vt:lpstr>
      <vt:lpstr>CF2 </vt:lpstr>
      <vt:lpstr>F2</vt:lpstr>
      <vt:lpstr>CF1 </vt:lpstr>
      <vt:lpstr>F1</vt:lpstr>
      <vt:lpstr>CF8 </vt:lpstr>
      <vt:lpstr>SP2</vt:lpstr>
      <vt:lpstr>14</vt:lpstr>
      <vt:lpstr>15</vt:lpstr>
      <vt:lpstr>Gantt1</vt:lpstr>
      <vt:lpstr>PERT1 </vt:lpstr>
      <vt:lpstr>CPERT1</vt:lpstr>
      <vt:lpstr>CF6 </vt:lpstr>
      <vt:lpstr>F6</vt:lpstr>
      <vt:lpstr>CWL1</vt:lpstr>
      <vt:lpstr>TCC1</vt:lpstr>
      <vt:lpstr>TCC2</vt:lpstr>
      <vt:lpstr>SLC2</vt:lpstr>
      <vt:lpstr>SLC1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Derek Podobas</cp:lastModifiedBy>
  <cp:lastPrinted>2018-12-01T21:12:31Z</cp:lastPrinted>
  <dcterms:created xsi:type="dcterms:W3CDTF">2014-10-23T14:45:36Z</dcterms:created>
  <dcterms:modified xsi:type="dcterms:W3CDTF">2024-09-13T16:13:37Z</dcterms:modified>
</cp:coreProperties>
</file>