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835FBC09-1CF5-4883-8F89-A497B06D329C}" xr6:coauthVersionLast="47" xr6:coauthVersionMax="47" xr10:uidLastSave="{00000000-0000-0000-0000-000000000000}"/>
  <bookViews>
    <workbookView xWindow="-120" yWindow="600" windowWidth="29040" windowHeight="15000" tabRatio="617" xr2:uid="{00000000-000D-0000-FFFF-FFFF00000000}"/>
  </bookViews>
  <sheets>
    <sheet name="First Page" sheetId="41" r:id="rId1"/>
    <sheet name="Content" sheetId="42" r:id="rId2"/>
    <sheet name="Price Change Table" sheetId="38" r:id="rId3"/>
    <sheet name="Analytical Tools Content" sheetId="43" r:id="rId4"/>
    <sheet name="Contex" sheetId="44" r:id="rId5"/>
    <sheet name="Markov" sheetId="40" r:id="rId6"/>
    <sheet name="Reference Logic" sheetId="37" r:id="rId7"/>
    <sheet name="Financial Tool" sheetId="3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40" l="1"/>
  <c r="Y25" i="40"/>
  <c r="Y24" i="40"/>
  <c r="Y31" i="40" l="1"/>
  <c r="Q31" i="40" l="1"/>
  <c r="T16" i="38" l="1"/>
  <c r="R16" i="38"/>
  <c r="T90" i="33"/>
  <c r="Z77" i="33"/>
  <c r="M77" i="33"/>
  <c r="T59" i="33"/>
  <c r="M59" i="33"/>
  <c r="Z56" i="33"/>
  <c r="T41" i="33"/>
  <c r="M41" i="33"/>
  <c r="T26" i="33"/>
  <c r="M26" i="33"/>
  <c r="T13" i="33"/>
  <c r="Z13" i="33" s="1"/>
  <c r="Z42" i="33" l="1"/>
  <c r="Z27" i="33"/>
  <c r="M90" i="33" l="1"/>
  <c r="Z90" i="33" s="1"/>
  <c r="AE90" i="33" s="1"/>
  <c r="AK43" i="33"/>
  <c r="T77" i="33"/>
  <c r="AE77" i="33" s="1"/>
  <c r="AK21" i="33"/>
  <c r="M56" i="33" s="1"/>
  <c r="AR33" i="33" l="1"/>
  <c r="AR29" i="33" s="1"/>
  <c r="T56" i="33"/>
  <c r="AR78" i="33" s="1"/>
  <c r="AW54" i="33" l="1"/>
</calcChain>
</file>

<file path=xl/sharedStrings.xml><?xml version="1.0" encoding="utf-8"?>
<sst xmlns="http://schemas.openxmlformats.org/spreadsheetml/2006/main" count="44" uniqueCount="36">
  <si>
    <t>Current Unit Price</t>
  </si>
  <si>
    <t>Proposed Discount</t>
  </si>
  <si>
    <t>Unit Price after Discount</t>
  </si>
  <si>
    <t>Revenue</t>
  </si>
  <si>
    <t>Market Potential</t>
  </si>
  <si>
    <t>WetLawn's Market Share</t>
  </si>
  <si>
    <t>Number of Units to be Sold</t>
  </si>
  <si>
    <t>Gross Profit</t>
  </si>
  <si>
    <t>Unit Labor</t>
  </si>
  <si>
    <t>Unit Material</t>
  </si>
  <si>
    <t>Unit COGS</t>
  </si>
  <si>
    <t>Total COGS</t>
  </si>
  <si>
    <t>Net Income</t>
  </si>
  <si>
    <t xml:space="preserve"> Channel Support Expenses (%)</t>
  </si>
  <si>
    <t xml:space="preserve"> Administrative Expenses</t>
  </si>
  <si>
    <t>Market Research</t>
  </si>
  <si>
    <t>Quota per Salesman (Units)</t>
  </si>
  <si>
    <t>Number of Salesmen Required</t>
  </si>
  <si>
    <t>Compensation per Salesman</t>
  </si>
  <si>
    <t xml:space="preserve">Total Salesmen Compensation </t>
  </si>
  <si>
    <t>Operating Expenses</t>
  </si>
  <si>
    <t>Required Production Capacity (Units)</t>
  </si>
  <si>
    <t>Cost per Production Unit</t>
  </si>
  <si>
    <t>Total Cost of Production Capacity</t>
  </si>
  <si>
    <t>Depreciation Expenses based on 5 years schedule</t>
  </si>
  <si>
    <t>Current Gross Profit</t>
  </si>
  <si>
    <t>Sales Increase Needed to Earn Some Gross Profit as Before Price Cut</t>
  </si>
  <si>
    <t>Expected Price Cut</t>
  </si>
  <si>
    <t>At intersection of price cut row and current gross profit column find percentage increase in unit sales required to maintain the same absolute gross profit as before the price cut.</t>
  </si>
  <si>
    <t>A</t>
  </si>
  <si>
    <t>B</t>
  </si>
  <si>
    <t>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</si>
  <si>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</si>
  <si>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WetLawn</t>
  </si>
  <si>
    <t>Comp 1</t>
  </si>
  <si>
    <t>Comp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</si>
</sst>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&quot;$&quot;#,##0"/>
    <numFmt numFmtId="165" formatCode="&quot;$&quot;#,##0.00"/>
    <numFmt numFmtId="166" formatCode="&quot;$&quot;#,##0.000"/>
    <numFmt numFmtId="167" formatCode="#,##0.000"/>
    <numFmt numFmtId="168" formatCode="0.0%"/>
    <numFmt numFmtId="169" formatCode="&quot;$&quot;#,##0.0000"/>
    <numFmt numFmtId="170" formatCode="0.0000"/>
  </numFmts>
  <fonts count="3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 tint="-0.499984740745262"/>
      <name val="Calibri"/>
      <family val="2"/>
      <scheme val="minor"/>
    </font>
    <font>
      <u/>
      <sz val="10"/>
      <color indexed="12"/>
      <name val="Arial"/>
      <family val="2"/>
    </font>
    <font>
      <b/>
      <sz val="22"/>
      <color theme="1"/>
      <name val="Arial"/>
      <family val="2"/>
    </font>
    <font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3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Lucida Bright"/>
      <family val="1"/>
    </font>
    <font>
      <b/>
      <sz val="22"/>
      <color rgb="FFFFC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3" tint="-0.499984740745262"/>
      <name val="Calibri"/>
      <family val="2"/>
      <scheme val="minor"/>
    </font>
    <font>
      <b/>
      <sz val="36"/>
      <color theme="3" tint="-0.499984740745262"/>
      <name val="Calibri"/>
      <family val="2"/>
      <scheme val="minor"/>
    </font>
    <font>
      <b/>
      <sz val="36"/>
      <name val="Calibri"/>
      <family val="2"/>
      <scheme val="minor"/>
    </font>
    <font>
      <b/>
      <sz val="36"/>
      <color theme="7" tint="-0.499984740745262"/>
      <name val="Calibri"/>
      <family val="2"/>
      <scheme val="minor"/>
    </font>
    <font>
      <sz val="48"/>
      <color theme="5" tint="-0.49998474074526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2" fillId="4" borderId="0" xfId="0" applyFont="1" applyFill="1"/>
    <xf numFmtId="0" fontId="3" fillId="4" borderId="0" xfId="0" applyFont="1" applyFill="1"/>
    <xf numFmtId="0" fontId="6" fillId="4" borderId="0" xfId="0" applyFont="1" applyFill="1"/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164" fontId="7" fillId="4" borderId="0" xfId="0" applyNumberFormat="1" applyFont="1" applyFill="1" applyAlignment="1">
      <alignment vertical="center" wrapText="1"/>
    </xf>
    <xf numFmtId="164" fontId="2" fillId="4" borderId="0" xfId="0" applyNumberFormat="1" applyFont="1" applyFill="1"/>
    <xf numFmtId="165" fontId="7" fillId="4" borderId="0" xfId="0" applyNumberFormat="1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vertical="center"/>
    </xf>
    <xf numFmtId="167" fontId="3" fillId="4" borderId="0" xfId="0" applyNumberFormat="1" applyFont="1" applyFill="1"/>
    <xf numFmtId="165" fontId="7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horizontal="center" vertical="center"/>
    </xf>
    <xf numFmtId="6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horizontal="center" vertical="center" wrapText="1"/>
    </xf>
    <xf numFmtId="3" fontId="3" fillId="4" borderId="0" xfId="0" applyNumberFormat="1" applyFont="1" applyFill="1"/>
    <xf numFmtId="9" fontId="7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/>
    </xf>
    <xf numFmtId="9" fontId="7" fillId="4" borderId="0" xfId="0" applyNumberFormat="1" applyFont="1" applyFill="1" applyAlignment="1">
      <alignment vertical="center"/>
    </xf>
    <xf numFmtId="9" fontId="12" fillId="4" borderId="0" xfId="0" applyNumberFormat="1" applyFont="1" applyFill="1" applyAlignment="1">
      <alignment vertical="center"/>
    </xf>
    <xf numFmtId="164" fontId="10" fillId="4" borderId="0" xfId="0" applyNumberFormat="1" applyFont="1" applyFill="1" applyAlignment="1">
      <alignment horizontal="center" vertical="center"/>
    </xf>
    <xf numFmtId="1" fontId="10" fillId="4" borderId="0" xfId="0" applyNumberFormat="1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1" fontId="10" fillId="4" borderId="0" xfId="0" applyNumberFormat="1" applyFont="1" applyFill="1"/>
    <xf numFmtId="164" fontId="7" fillId="4" borderId="0" xfId="0" applyNumberFormat="1" applyFont="1" applyFill="1"/>
    <xf numFmtId="164" fontId="13" fillId="4" borderId="0" xfId="0" applyNumberFormat="1" applyFont="1" applyFill="1"/>
    <xf numFmtId="0" fontId="0" fillId="4" borderId="0" xfId="0" applyFill="1"/>
    <xf numFmtId="0" fontId="0" fillId="0" borderId="2" xfId="0" applyBorder="1"/>
    <xf numFmtId="9" fontId="0" fillId="6" borderId="2" xfId="0" applyNumberFormat="1" applyFill="1" applyBorder="1" applyAlignment="1">
      <alignment horizontal="center" vertical="center"/>
    </xf>
    <xf numFmtId="168" fontId="0" fillId="0" borderId="2" xfId="0" applyNumberFormat="1" applyBorder="1"/>
    <xf numFmtId="10" fontId="0" fillId="0" borderId="2" xfId="0" applyNumberFormat="1" applyBorder="1"/>
    <xf numFmtId="0" fontId="15" fillId="0" borderId="0" xfId="0" applyFont="1"/>
    <xf numFmtId="0" fontId="17" fillId="0" borderId="0" xfId="0" applyFont="1" applyAlignment="1">
      <alignment horizontal="center" vertical="center"/>
    </xf>
    <xf numFmtId="1" fontId="16" fillId="0" borderId="0" xfId="0" applyNumberFormat="1" applyFont="1"/>
    <xf numFmtId="0" fontId="0" fillId="0" borderId="0" xfId="0" applyAlignment="1">
      <alignment horizontal="center" vertical="center"/>
    </xf>
    <xf numFmtId="0" fontId="16" fillId="0" borderId="0" xfId="0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168" fontId="0" fillId="19" borderId="2" xfId="0" applyNumberFormat="1" applyFill="1" applyBorder="1"/>
    <xf numFmtId="169" fontId="0" fillId="0" borderId="0" xfId="0" applyNumberFormat="1"/>
    <xf numFmtId="0" fontId="0" fillId="19" borderId="0" xfId="0" applyFill="1"/>
    <xf numFmtId="0" fontId="21" fillId="20" borderId="2" xfId="0" applyFont="1" applyFill="1" applyBorder="1" applyAlignment="1">
      <alignment horizontal="center"/>
    </xf>
    <xf numFmtId="2" fontId="22" fillId="12" borderId="2" xfId="0" applyNumberFormat="1" applyFont="1" applyFill="1" applyBorder="1" applyAlignment="1">
      <alignment horizontal="center" vertical="center"/>
    </xf>
    <xf numFmtId="2" fontId="22" fillId="19" borderId="2" xfId="0" applyNumberFormat="1" applyFont="1" applyFill="1" applyBorder="1" applyAlignment="1">
      <alignment horizontal="center" vertical="center"/>
    </xf>
    <xf numFmtId="2" fontId="1" fillId="19" borderId="0" xfId="0" applyNumberFormat="1" applyFont="1" applyFill="1" applyAlignment="1">
      <alignment horizontal="center" vertical="center"/>
    </xf>
    <xf numFmtId="2" fontId="0" fillId="19" borderId="0" xfId="0" applyNumberFormat="1" applyFill="1"/>
    <xf numFmtId="170" fontId="23" fillId="19" borderId="2" xfId="0" applyNumberFormat="1" applyFont="1" applyFill="1" applyBorder="1" applyAlignment="1">
      <alignment horizontal="center" vertical="center"/>
    </xf>
    <xf numFmtId="0" fontId="26" fillId="4" borderId="0" xfId="0" applyFont="1" applyFill="1"/>
    <xf numFmtId="0" fontId="27" fillId="4" borderId="0" xfId="0" applyFont="1" applyFill="1"/>
    <xf numFmtId="3" fontId="11" fillId="4" borderId="0" xfId="0" applyNumberFormat="1" applyFont="1" applyFill="1" applyAlignment="1">
      <alignment vertical="center"/>
    </xf>
    <xf numFmtId="3" fontId="11" fillId="4" borderId="0" xfId="0" applyNumberFormat="1" applyFont="1" applyFill="1" applyAlignment="1">
      <alignment horizontal="center" vertical="center"/>
    </xf>
    <xf numFmtId="3" fontId="28" fillId="4" borderId="0" xfId="0" applyNumberFormat="1" applyFont="1" applyFill="1" applyAlignment="1">
      <alignment vertical="center"/>
    </xf>
    <xf numFmtId="9" fontId="11" fillId="4" borderId="0" xfId="0" applyNumberFormat="1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14" fillId="21" borderId="0" xfId="0" applyFont="1" applyFill="1"/>
    <xf numFmtId="0" fontId="0" fillId="21" borderId="0" xfId="0" applyFill="1"/>
    <xf numFmtId="0" fontId="20" fillId="21" borderId="0" xfId="0" applyFont="1" applyFill="1"/>
    <xf numFmtId="0" fontId="0" fillId="12" borderId="2" xfId="0" applyFill="1" applyBorder="1"/>
    <xf numFmtId="0" fontId="2" fillId="19" borderId="2" xfId="0" applyFont="1" applyFill="1" applyBorder="1" applyAlignment="1">
      <alignment horizontal="center" vertical="center"/>
    </xf>
    <xf numFmtId="0" fontId="31" fillId="21" borderId="0" xfId="0" applyFont="1" applyFill="1" applyAlignment="1">
      <alignment horizontal="center" vertical="center"/>
    </xf>
    <xf numFmtId="0" fontId="19" fillId="18" borderId="7" xfId="0" applyFont="1" applyFill="1" applyBorder="1" applyAlignment="1">
      <alignment horizontal="center" vertical="center" wrapText="1"/>
    </xf>
    <xf numFmtId="0" fontId="19" fillId="18" borderId="0" xfId="0" applyFont="1" applyFill="1" applyAlignment="1">
      <alignment horizontal="center" vertical="center" wrapText="1"/>
    </xf>
    <xf numFmtId="0" fontId="15" fillId="16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0" fillId="18" borderId="1" xfId="0" applyFill="1" applyBorder="1" applyAlignment="1">
      <alignment horizontal="center"/>
    </xf>
    <xf numFmtId="0" fontId="15" fillId="6" borderId="3" xfId="0" applyFont="1" applyFill="1" applyBorder="1" applyAlignment="1">
      <alignment horizontal="center" vertical="center" textRotation="255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22" fillId="19" borderId="4" xfId="0" applyNumberFormat="1" applyFont="1" applyFill="1" applyBorder="1" applyAlignment="1">
      <alignment horizontal="center" vertical="center"/>
    </xf>
    <xf numFmtId="2" fontId="22" fillId="19" borderId="6" xfId="0" applyNumberFormat="1" applyFont="1" applyFill="1" applyBorder="1" applyAlignment="1">
      <alignment horizontal="center" vertical="center"/>
    </xf>
    <xf numFmtId="170" fontId="23" fillId="19" borderId="4" xfId="0" applyNumberFormat="1" applyFont="1" applyFill="1" applyBorder="1" applyAlignment="1">
      <alignment horizontal="center" vertical="center"/>
    </xf>
    <xf numFmtId="170" fontId="23" fillId="19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4" borderId="0" xfId="0" applyFont="1" applyFill="1"/>
    <xf numFmtId="165" fontId="11" fillId="3" borderId="0" xfId="0" applyNumberFormat="1" applyFont="1" applyFill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/>
    </xf>
    <xf numFmtId="166" fontId="11" fillId="22" borderId="8" xfId="0" applyNumberFormat="1" applyFont="1" applyFill="1" applyBorder="1" applyAlignment="1">
      <alignment horizontal="center" vertical="center"/>
    </xf>
    <xf numFmtId="166" fontId="11" fillId="22" borderId="7" xfId="0" applyNumberFormat="1" applyFont="1" applyFill="1" applyBorder="1" applyAlignment="1">
      <alignment horizontal="center" vertical="center"/>
    </xf>
    <xf numFmtId="166" fontId="11" fillId="22" borderId="9" xfId="0" applyNumberFormat="1" applyFont="1" applyFill="1" applyBorder="1" applyAlignment="1">
      <alignment horizontal="center" vertical="center"/>
    </xf>
    <xf numFmtId="166" fontId="11" fillId="22" borderId="10" xfId="0" applyNumberFormat="1" applyFont="1" applyFill="1" applyBorder="1" applyAlignment="1">
      <alignment horizontal="center" vertical="center"/>
    </xf>
    <xf numFmtId="166" fontId="11" fillId="22" borderId="0" xfId="0" applyNumberFormat="1" applyFont="1" applyFill="1" applyAlignment="1">
      <alignment horizontal="center" vertical="center"/>
    </xf>
    <xf numFmtId="166" fontId="11" fillId="22" borderId="3" xfId="0" applyNumberFormat="1" applyFont="1" applyFill="1" applyBorder="1" applyAlignment="1">
      <alignment horizontal="center" vertical="center"/>
    </xf>
    <xf numFmtId="166" fontId="11" fillId="22" borderId="11" xfId="0" applyNumberFormat="1" applyFont="1" applyFill="1" applyBorder="1" applyAlignment="1">
      <alignment horizontal="center" vertical="center"/>
    </xf>
    <xf numFmtId="166" fontId="11" fillId="22" borderId="1" xfId="0" applyNumberFormat="1" applyFont="1" applyFill="1" applyBorder="1" applyAlignment="1">
      <alignment horizontal="center" vertical="center"/>
    </xf>
    <xf numFmtId="166" fontId="11" fillId="22" borderId="12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 wrapText="1"/>
    </xf>
    <xf numFmtId="164" fontId="30" fillId="22" borderId="0" xfId="0" applyNumberFormat="1" applyFont="1" applyFill="1" applyAlignment="1">
      <alignment horizontal="center" vertical="center"/>
    </xf>
    <xf numFmtId="6" fontId="7" fillId="4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9" fontId="11" fillId="3" borderId="0" xfId="0" applyNumberFormat="1" applyFont="1" applyFill="1" applyAlignment="1">
      <alignment horizontal="center" vertical="center"/>
    </xf>
    <xf numFmtId="3" fontId="11" fillId="22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10" fontId="11" fillId="15" borderId="0" xfId="0" applyNumberFormat="1" applyFont="1" applyFill="1" applyAlignment="1">
      <alignment horizontal="center" vertical="center" wrapText="1"/>
    </xf>
    <xf numFmtId="164" fontId="29" fillId="22" borderId="0" xfId="0" applyNumberFormat="1" applyFont="1" applyFill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/>
    </xf>
    <xf numFmtId="165" fontId="11" fillId="22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164" fontId="7" fillId="4" borderId="0" xfId="0" applyNumberFormat="1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164" fontId="11" fillId="22" borderId="0" xfId="0" applyNumberFormat="1" applyFont="1" applyFill="1" applyAlignment="1">
      <alignment horizontal="center" vertical="center"/>
    </xf>
    <xf numFmtId="164" fontId="11" fillId="12" borderId="0" xfId="0" applyNumberFormat="1" applyFont="1" applyFill="1" applyAlignment="1">
      <alignment horizontal="center" vertical="center"/>
    </xf>
    <xf numFmtId="164" fontId="11" fillId="12" borderId="0" xfId="0" applyNumberFormat="1" applyFont="1" applyFill="1" applyAlignment="1">
      <alignment horizontal="center" vertical="center" wrapText="1"/>
    </xf>
    <xf numFmtId="9" fontId="7" fillId="13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25" fillId="14" borderId="0" xfId="0" applyFont="1" applyFill="1" applyAlignment="1">
      <alignment horizontal="center" vertical="center" wrapText="1"/>
    </xf>
    <xf numFmtId="6" fontId="7" fillId="4" borderId="0" xfId="0" applyNumberFormat="1" applyFont="1" applyFill="1" applyAlignment="1">
      <alignment horizontal="center"/>
    </xf>
    <xf numFmtId="164" fontId="8" fillId="22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center"/>
    </xf>
    <xf numFmtId="0" fontId="11" fillId="1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66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Analytical Tools Content'!A1"/><Relationship Id="rId2" Type="http://schemas.openxmlformats.org/officeDocument/2006/relationships/hyperlink" Target="#'Reference Logic'!A1"/><Relationship Id="rId1" Type="http://schemas.openxmlformats.org/officeDocument/2006/relationships/hyperlink" Target="#Contex!A1"/><Relationship Id="rId4" Type="http://schemas.openxmlformats.org/officeDocument/2006/relationships/hyperlink" Target="#'First Pag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nalytical Tools Content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Financial Tool'!A1"/><Relationship Id="rId2" Type="http://schemas.openxmlformats.org/officeDocument/2006/relationships/hyperlink" Target="#Markov!A1"/><Relationship Id="rId1" Type="http://schemas.openxmlformats.org/officeDocument/2006/relationships/hyperlink" Target="#'Price Change Table'!A1"/><Relationship Id="rId4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Analytical Tools Content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246020</xdr:colOff>
      <xdr:row>41</xdr:row>
      <xdr:rowOff>78559</xdr:rowOff>
    </xdr:from>
    <xdr:to>
      <xdr:col>28</xdr:col>
      <xdr:colOff>56609</xdr:colOff>
      <xdr:row>48</xdr:row>
      <xdr:rowOff>33655</xdr:rowOff>
    </xdr:to>
    <xdr:sp macro="" textlink="">
      <xdr:nvSpPr>
        <xdr:cNvPr id="9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57220" y="788905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17</xdr:col>
      <xdr:colOff>510540</xdr:colOff>
      <xdr:row>17</xdr:row>
      <xdr:rowOff>69033</xdr:rowOff>
    </xdr:from>
    <xdr:to>
      <xdr:col>30</xdr:col>
      <xdr:colOff>361950</xdr:colOff>
      <xdr:row>34</xdr:row>
      <xdr:rowOff>49530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873740" y="3307533"/>
          <a:ext cx="7776210" cy="321899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800" b="1" baseline="0">
              <a:solidFill>
                <a:srgbClr val="C00000"/>
              </a:solidFill>
              <a:latin typeface="Lucida Bright" panose="02040602050505020304" pitchFamily="18" charset="0"/>
            </a:rPr>
            <a:t>WetLawn Case </a:t>
          </a:r>
          <a:endParaRPr lang="en-US" sz="48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186690</xdr:colOff>
      <xdr:row>3</xdr:row>
      <xdr:rowOff>114119</xdr:rowOff>
    </xdr:from>
    <xdr:to>
      <xdr:col>34</xdr:col>
      <xdr:colOff>582930</xdr:colOff>
      <xdr:row>10</xdr:row>
      <xdr:rowOff>69215</xdr:rowOff>
    </xdr:to>
    <xdr:sp macro="" textlink="">
      <xdr:nvSpPr>
        <xdr:cNvPr id="13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111490" y="685619"/>
          <a:ext cx="13197840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Financial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Modeling and Decision Making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572499</xdr:colOff>
      <xdr:row>1</xdr:row>
      <xdr:rowOff>114752</xdr:rowOff>
    </xdr:from>
    <xdr:to>
      <xdr:col>24</xdr:col>
      <xdr:colOff>101600</xdr:colOff>
      <xdr:row>7</xdr:row>
      <xdr:rowOff>107950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17799" y="292552"/>
          <a:ext cx="7619001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Content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151674</xdr:colOff>
      <xdr:row>10</xdr:row>
      <xdr:rowOff>107313</xdr:rowOff>
    </xdr:from>
    <xdr:to>
      <xdr:col>21</xdr:col>
      <xdr:colOff>404767</xdr:colOff>
      <xdr:row>15</xdr:row>
      <xdr:rowOff>85542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63874" y="1885313"/>
          <a:ext cx="4609193" cy="8672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Context</a:t>
          </a:r>
        </a:p>
      </xdr:txBody>
    </xdr:sp>
    <xdr:clientData/>
  </xdr:twoCellAnchor>
  <xdr:twoCellAnchor>
    <xdr:from>
      <xdr:col>14</xdr:col>
      <xdr:colOff>94796</xdr:colOff>
      <xdr:row>18</xdr:row>
      <xdr:rowOff>115661</xdr:rowOff>
    </xdr:from>
    <xdr:to>
      <xdr:col>21</xdr:col>
      <xdr:colOff>347889</xdr:colOff>
      <xdr:row>24</xdr:row>
      <xdr:rowOff>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06996" y="3316061"/>
          <a:ext cx="4609193" cy="9511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Reference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Logic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126092</xdr:colOff>
      <xdr:row>26</xdr:row>
      <xdr:rowOff>133349</xdr:rowOff>
    </xdr:from>
    <xdr:to>
      <xdr:col>21</xdr:col>
      <xdr:colOff>379185</xdr:colOff>
      <xdr:row>34</xdr:row>
      <xdr:rowOff>15874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571592" y="5086349"/>
          <a:ext cx="4475843" cy="14065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Analytical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Tools v.1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520700</xdr:colOff>
      <xdr:row>8</xdr:row>
      <xdr:rowOff>25400</xdr:rowOff>
    </xdr:to>
    <xdr:sp macro="" textlink="">
      <xdr:nvSpPr>
        <xdr:cNvPr id="11" name="Left Arrow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857" y="163286"/>
          <a:ext cx="1504043" cy="1284514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556260</xdr:colOff>
      <xdr:row>7</xdr:row>
      <xdr:rowOff>83820</xdr:rowOff>
    </xdr:from>
    <xdr:to>
      <xdr:col>18</xdr:col>
      <xdr:colOff>937260</xdr:colOff>
      <xdr:row>9</xdr:row>
      <xdr:rowOff>201930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7260" y="1363980"/>
          <a:ext cx="3154680" cy="529590"/>
        </a:xfrm>
        <a:prstGeom prst="rect">
          <a:avLst/>
        </a:prstGeom>
        <a:effectLst>
          <a:outerShdw blurRad="50800" dist="50800" dir="5400000" algn="ctr" rotWithShape="0">
            <a:schemeClr val="tx2"/>
          </a:outerShdw>
        </a:effectLst>
      </xdr:spPr>
    </xdr:pic>
    <xdr:clientData/>
  </xdr:twoCellAnchor>
  <xdr:twoCellAnchor>
    <xdr:from>
      <xdr:col>16</xdr:col>
      <xdr:colOff>548640</xdr:colOff>
      <xdr:row>12</xdr:row>
      <xdr:rowOff>45720</xdr:rowOff>
    </xdr:from>
    <xdr:to>
      <xdr:col>19</xdr:col>
      <xdr:colOff>358140</xdr:colOff>
      <xdr:row>15</xdr:row>
      <xdr:rowOff>76200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549640" y="2331720"/>
          <a:ext cx="3215640" cy="670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latin typeface="Lucida Bright" panose="02040602050505020304" pitchFamily="18" charset="0"/>
            </a:rPr>
            <a:t>Enter your numbers</a:t>
          </a:r>
          <a:r>
            <a:rPr lang="en-US" sz="1600" baseline="0">
              <a:latin typeface="Lucida Bright" panose="02040602050505020304" pitchFamily="18" charset="0"/>
            </a:rPr>
            <a:t> as %</a:t>
          </a:r>
          <a:endParaRPr lang="en-US" sz="16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99060</xdr:colOff>
      <xdr:row>1</xdr:row>
      <xdr:rowOff>38100</xdr:rowOff>
    </xdr:from>
    <xdr:to>
      <xdr:col>19</xdr:col>
      <xdr:colOff>701040</xdr:colOff>
      <xdr:row>5</xdr:row>
      <xdr:rowOff>7620</xdr:rowOff>
    </xdr:to>
    <xdr:sp macro="" textlink="">
      <xdr:nvSpPr>
        <xdr:cNvPr id="5" name="Rounded Rectangle 2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09660" y="220980"/>
          <a:ext cx="4617720" cy="701040"/>
        </a:xfrm>
        <a:prstGeom prst="roundRect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  <a:latin typeface="Lucida Bright" panose="02040602050505020304" pitchFamily="18" charset="0"/>
            </a:rPr>
            <a:t>Use</a:t>
          </a:r>
          <a:r>
            <a:rPr lang="en-US" sz="1600" b="1" baseline="0">
              <a:solidFill>
                <a:schemeClr val="bg1"/>
              </a:solidFill>
              <a:latin typeface="Lucida Bright" panose="02040602050505020304" pitchFamily="18" charset="0"/>
            </a:rPr>
            <a:t> to Calculate the Number of Units Delta</a:t>
          </a:r>
          <a:endParaRPr lang="en-US" sz="1600" b="1">
            <a:solidFill>
              <a:schemeClr val="bg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198121</xdr:colOff>
      <xdr:row>0</xdr:row>
      <xdr:rowOff>45720</xdr:rowOff>
    </xdr:from>
    <xdr:to>
      <xdr:col>2</xdr:col>
      <xdr:colOff>38100</xdr:colOff>
      <xdr:row>4</xdr:row>
      <xdr:rowOff>45720</xdr:rowOff>
    </xdr:to>
    <xdr:sp macro="" textlink="">
      <xdr:nvSpPr>
        <xdr:cNvPr id="7" name="Left Arrow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8121" y="45720"/>
          <a:ext cx="1059179" cy="731520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="0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89899</xdr:colOff>
      <xdr:row>1</xdr:row>
      <xdr:rowOff>152852</xdr:rowOff>
    </xdr:from>
    <xdr:to>
      <xdr:col>25</xdr:col>
      <xdr:colOff>247741</xdr:colOff>
      <xdr:row>7</xdr:row>
      <xdr:rowOff>146050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57499" y="330652"/>
          <a:ext cx="8247742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Analytical Tools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265974</xdr:colOff>
      <xdr:row>10</xdr:row>
      <xdr:rowOff>170813</xdr:rowOff>
    </xdr:from>
    <xdr:to>
      <xdr:col>22</xdr:col>
      <xdr:colOff>355600</xdr:colOff>
      <xdr:row>16</xdr:row>
      <xdr:rowOff>25400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978174" y="1948813"/>
          <a:ext cx="5068026" cy="92138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Price</a:t>
          </a:r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Change Delta</a:t>
          </a:r>
          <a:endParaRPr lang="en-US" sz="28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323396</xdr:colOff>
      <xdr:row>19</xdr:row>
      <xdr:rowOff>14061</xdr:rowOff>
    </xdr:from>
    <xdr:to>
      <xdr:col>22</xdr:col>
      <xdr:colOff>393700</xdr:colOff>
      <xdr:row>24</xdr:row>
      <xdr:rowOff>38100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035596" y="3392261"/>
          <a:ext cx="5048704" cy="91303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Market</a:t>
          </a:r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Share Estimation</a:t>
          </a:r>
          <a:endParaRPr lang="en-US" sz="28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316592</xdr:colOff>
      <xdr:row>26</xdr:row>
      <xdr:rowOff>82549</xdr:rowOff>
    </xdr:from>
    <xdr:to>
      <xdr:col>22</xdr:col>
      <xdr:colOff>317500</xdr:colOff>
      <xdr:row>36</xdr:row>
      <xdr:rowOff>127000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762092" y="5035549"/>
          <a:ext cx="4826908" cy="194945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Financial</a:t>
          </a:r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'What-if" Tool v.1</a:t>
          </a:r>
          <a:endParaRPr lang="en-US" sz="28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451757</xdr:colOff>
      <xdr:row>1</xdr:row>
      <xdr:rowOff>87086</xdr:rowOff>
    </xdr:from>
    <xdr:to>
      <xdr:col>4</xdr:col>
      <xdr:colOff>177800</xdr:colOff>
      <xdr:row>8</xdr:row>
      <xdr:rowOff>152400</xdr:rowOff>
    </xdr:to>
    <xdr:sp macro="" textlink="">
      <xdr:nvSpPr>
        <xdr:cNvPr id="11" name="Left Arrow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074057" y="264886"/>
          <a:ext cx="1592943" cy="1309914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</xdr:colOff>
      <xdr:row>1</xdr:row>
      <xdr:rowOff>8889</xdr:rowOff>
    </xdr:from>
    <xdr:to>
      <xdr:col>20</xdr:col>
      <xdr:colOff>529167</xdr:colOff>
      <xdr:row>4</xdr:row>
      <xdr:rowOff>118956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339080" y="199389"/>
          <a:ext cx="7043420" cy="6815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The Context of Decision Making</a:t>
          </a:r>
          <a:endParaRPr lang="en-US" sz="28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541020</xdr:colOff>
      <xdr:row>1</xdr:row>
      <xdr:rowOff>27093</xdr:rowOff>
    </xdr:from>
    <xdr:to>
      <xdr:col>3</xdr:col>
      <xdr:colOff>127000</xdr:colOff>
      <xdr:row>5</xdr:row>
      <xdr:rowOff>175260</xdr:rowOff>
    </xdr:to>
    <xdr:sp macro="" textlink="">
      <xdr:nvSpPr>
        <xdr:cNvPr id="4" name="Left Arrow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41020" y="217593"/>
          <a:ext cx="1363980" cy="910167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oneCellAnchor>
    <xdr:from>
      <xdr:col>2</xdr:col>
      <xdr:colOff>52918</xdr:colOff>
      <xdr:row>5</xdr:row>
      <xdr:rowOff>143932</xdr:rowOff>
    </xdr:from>
    <xdr:ext cx="3759200" cy="17235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238251" y="1096432"/>
          <a:ext cx="3759200" cy="172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rgbClr val="002060"/>
              </a:solidFill>
              <a:latin typeface="Lucida Bright" panose="02040602050505020304" pitchFamily="18" charset="0"/>
            </a:rPr>
            <a:t>Characteristics of Data</a:t>
          </a:r>
        </a:p>
        <a:p>
          <a:endParaRPr lang="en-US" sz="1800"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*Volume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*Velocity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*Variety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*Veracity</a:t>
          </a:r>
        </a:p>
      </xdr:txBody>
    </xdr:sp>
    <xdr:clientData/>
  </xdr:oneCellAnchor>
  <xdr:oneCellAnchor>
    <xdr:from>
      <xdr:col>1</xdr:col>
      <xdr:colOff>592665</xdr:colOff>
      <xdr:row>14</xdr:row>
      <xdr:rowOff>158751</xdr:rowOff>
    </xdr:from>
    <xdr:ext cx="4233333" cy="145167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85332" y="2825751"/>
          <a:ext cx="4233333" cy="14516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rgbClr val="002060"/>
              </a:solidFill>
              <a:latin typeface="Lucida Bright" panose="02040602050505020304" pitchFamily="18" charset="0"/>
            </a:rPr>
            <a:t>Decision</a:t>
          </a:r>
          <a:r>
            <a:rPr lang="en-US" sz="1800" b="1" baseline="0">
              <a:solidFill>
                <a:srgbClr val="002060"/>
              </a:solidFill>
              <a:latin typeface="Lucida Bright" panose="02040602050505020304" pitchFamily="18" charset="0"/>
            </a:rPr>
            <a:t> Making Environments</a:t>
          </a:r>
        </a:p>
        <a:p>
          <a:endParaRPr lang="en-US" sz="1800" b="1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Certainty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Knowing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Risks</a:t>
          </a:r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Uncertainty</a:t>
          </a:r>
        </a:p>
      </xdr:txBody>
    </xdr:sp>
    <xdr:clientData/>
  </xdr:oneCellAnchor>
  <xdr:twoCellAnchor editAs="oneCell">
    <xdr:from>
      <xdr:col>11</xdr:col>
      <xdr:colOff>113507</xdr:colOff>
      <xdr:row>7</xdr:row>
      <xdr:rowOff>33074</xdr:rowOff>
    </xdr:from>
    <xdr:to>
      <xdr:col>20</xdr:col>
      <xdr:colOff>325174</xdr:colOff>
      <xdr:row>30</xdr:row>
      <xdr:rowOff>35191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661945" y="1366574"/>
          <a:ext cx="5569479" cy="4383617"/>
        </a:xfrm>
        <a:prstGeom prst="rect">
          <a:avLst/>
        </a:prstGeom>
      </xdr:spPr>
    </xdr:pic>
    <xdr:clientData/>
  </xdr:twoCellAnchor>
  <xdr:oneCellAnchor>
    <xdr:from>
      <xdr:col>21</xdr:col>
      <xdr:colOff>184150</xdr:colOff>
      <xdr:row>0</xdr:row>
      <xdr:rowOff>162982</xdr:rowOff>
    </xdr:from>
    <xdr:ext cx="4938184" cy="441960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2630150" y="162982"/>
          <a:ext cx="4938184" cy="441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 b="1" baseline="0">
              <a:solidFill>
                <a:srgbClr val="002060"/>
              </a:solidFill>
              <a:latin typeface="Lucida Bright" panose="02040602050505020304" pitchFamily="18" charset="0"/>
            </a:rPr>
            <a:t>Fiduciary Responsibility and the Duty to Care (this is the law)</a:t>
          </a:r>
        </a:p>
        <a:p>
          <a:endParaRPr lang="en-US" sz="1800" b="1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*Create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Shareholders Value.</a:t>
          </a: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*Measured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by the level of the free-cash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flow. </a:t>
          </a:r>
        </a:p>
        <a:p>
          <a:endParaRPr lang="en-US" sz="18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accent3">
                  <a:lumMod val="50000"/>
                </a:schemeClr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*Good decisions create value, bad decisions destroy it.</a:t>
          </a:r>
          <a:endParaRPr lang="en-US" sz="1800">
            <a:solidFill>
              <a:schemeClr val="accent3">
                <a:lumMod val="50000"/>
              </a:schemeClr>
            </a:solidFill>
            <a:effectLst/>
            <a:latin typeface="Lucida Bright" panose="02040602050505020304" pitchFamily="18" charset="0"/>
          </a:endParaRP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*Agency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based decisions destroy the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value (bad decisions.)</a:t>
          </a:r>
        </a:p>
        <a:p>
          <a:endParaRPr lang="en-US" sz="18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*One's judgement and decision-making (choice) is the core competence.</a:t>
          </a:r>
        </a:p>
        <a:p>
          <a:endParaRPr lang="en-US" sz="18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</xdr:col>
      <xdr:colOff>529165</xdr:colOff>
      <xdr:row>24</xdr:row>
      <xdr:rowOff>0</xdr:rowOff>
    </xdr:from>
    <xdr:ext cx="6921501" cy="253915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121832" y="4572000"/>
          <a:ext cx="6921501" cy="2539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rgbClr val="002060"/>
              </a:solidFill>
              <a:latin typeface="Lucida Bright" panose="02040602050505020304" pitchFamily="18" charset="0"/>
            </a:rPr>
            <a:t>Systems</a:t>
          </a:r>
          <a:r>
            <a:rPr lang="en-US" sz="1800" b="1" baseline="0">
              <a:solidFill>
                <a:srgbClr val="002060"/>
              </a:solidFill>
              <a:latin typeface="Lucida Bright" panose="02040602050505020304" pitchFamily="18" charset="0"/>
            </a:rPr>
            <a:t> Thinking</a:t>
          </a:r>
        </a:p>
        <a:p>
          <a:endParaRPr lang="en-US" sz="1800" b="1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*All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organizations can be modeled as systems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*Systems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are dynamic not static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*All systems are constrained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*One will never have perfect information about the future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*One can only predict the range of the possible outcomes, then estimate the probability of the most likely outcome</a:t>
          </a: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20</xdr:col>
      <xdr:colOff>9525</xdr:colOff>
      <xdr:row>25</xdr:row>
      <xdr:rowOff>137580</xdr:rowOff>
    </xdr:from>
    <xdr:ext cx="5509684" cy="392959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2201525" y="4661955"/>
          <a:ext cx="5509684" cy="39295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 b="1">
              <a:solidFill>
                <a:srgbClr val="002060"/>
              </a:solidFill>
              <a:latin typeface="Lucida Bright" panose="02040602050505020304" pitchFamily="18" charset="0"/>
            </a:rPr>
            <a:t>The</a:t>
          </a:r>
          <a:r>
            <a:rPr lang="en-US" sz="1800" b="1" baseline="0">
              <a:solidFill>
                <a:srgbClr val="002060"/>
              </a:solidFill>
              <a:latin typeface="Lucida Bright" panose="02040602050505020304" pitchFamily="18" charset="0"/>
            </a:rPr>
            <a:t> Key Questions that will be asked are:</a:t>
          </a:r>
        </a:p>
        <a:p>
          <a:endParaRPr lang="en-US" sz="1800" b="1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*How do you know? 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What is the evidence to support your 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 claims?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When your decision is made in absence of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 perfect information, what is the probability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 that this is the correct decision?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*Can you explain what your business model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is?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*Can you explain your rationale for making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your specific decisions?</a:t>
          </a:r>
        </a:p>
        <a:p>
          <a:endParaRPr lang="en-US" sz="18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14</xdr:col>
      <xdr:colOff>47625</xdr:colOff>
      <xdr:row>30</xdr:row>
      <xdr:rowOff>85725</xdr:rowOff>
    </xdr:from>
    <xdr:ext cx="3590925" cy="172354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8582025" y="5514975"/>
          <a:ext cx="3590925" cy="172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 baseline="0">
              <a:solidFill>
                <a:srgbClr val="002060"/>
              </a:solidFill>
              <a:latin typeface="Lucida Bright" panose="02040602050505020304" pitchFamily="18" charset="0"/>
            </a:rPr>
            <a:t>Selected Direct Applications: </a:t>
          </a:r>
          <a:endParaRPr lang="en-US" sz="1800" b="1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Capacity Planning</a:t>
          </a:r>
        </a:p>
        <a:p>
          <a:r>
            <a:rPr lang="en-US" sz="1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</a:t>
          </a:r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Financial Modeling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Strategic Planning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Business Model Validation</a:t>
          </a:r>
        </a:p>
        <a:p>
          <a:r>
            <a:rPr lang="en-US" sz="1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* New Product Development</a:t>
          </a:r>
          <a:endParaRPr lang="en-US" sz="1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53066</xdr:colOff>
      <xdr:row>43</xdr:row>
      <xdr:rowOff>126817</xdr:rowOff>
    </xdr:from>
    <xdr:to>
      <xdr:col>14</xdr:col>
      <xdr:colOff>571951</xdr:colOff>
      <xdr:row>47</xdr:row>
      <xdr:rowOff>111125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10800000" flipV="1">
          <a:off x="8800826" y="9194617"/>
          <a:ext cx="518885" cy="12644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261937</xdr:colOff>
      <xdr:row>33</xdr:row>
      <xdr:rowOff>137795</xdr:rowOff>
    </xdr:from>
    <xdr:to>
      <xdr:col>29</xdr:col>
      <xdr:colOff>274320</xdr:colOff>
      <xdr:row>33</xdr:row>
      <xdr:rowOff>158749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2136457" y="7376795"/>
          <a:ext cx="20662583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369094</xdr:colOff>
      <xdr:row>11</xdr:row>
      <xdr:rowOff>174625</xdr:rowOff>
    </xdr:from>
    <xdr:to>
      <xdr:col>10</xdr:col>
      <xdr:colOff>493260</xdr:colOff>
      <xdr:row>22</xdr:row>
      <xdr:rowOff>293686</xdr:rowOff>
    </xdr:to>
    <xdr:sp macro="" textlink="">
      <xdr:nvSpPr>
        <xdr:cNvPr id="6" name="Rounded Rectangular Callout 1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988594" y="2270125"/>
          <a:ext cx="2537166" cy="2214561"/>
        </a:xfrm>
        <a:prstGeom prst="wedgeRoundRectCallout">
          <a:avLst>
            <a:gd name="adj1" fmla="val 101826"/>
            <a:gd name="adj2" fmla="val 964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Original Market Shares at the beginning of the Period 1.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Do not change these numbers.</a:t>
          </a:r>
        </a:p>
      </xdr:txBody>
    </xdr:sp>
    <xdr:clientData/>
  </xdr:twoCellAnchor>
  <xdr:twoCellAnchor>
    <xdr:from>
      <xdr:col>3</xdr:col>
      <xdr:colOff>287972</xdr:colOff>
      <xdr:row>22</xdr:row>
      <xdr:rowOff>38101</xdr:rowOff>
    </xdr:from>
    <xdr:to>
      <xdr:col>6</xdr:col>
      <xdr:colOff>218440</xdr:colOff>
      <xdr:row>24</xdr:row>
      <xdr:rowOff>46038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097722" y="4229101"/>
          <a:ext cx="1740218" cy="73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18</xdr:col>
      <xdr:colOff>349250</xdr:colOff>
      <xdr:row>14</xdr:row>
      <xdr:rowOff>130175</xdr:rowOff>
    </xdr:from>
    <xdr:to>
      <xdr:col>23</xdr:col>
      <xdr:colOff>15875</xdr:colOff>
      <xdr:row>21</xdr:row>
      <xdr:rowOff>46355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1763375" y="2797175"/>
          <a:ext cx="4540250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aseline="0"/>
            <a:t>You can adjust this matrix to reflect your strategy.</a:t>
          </a:r>
          <a:endParaRPr lang="en-US" sz="2400"/>
        </a:p>
      </xdr:txBody>
    </xdr:sp>
    <xdr:clientData/>
  </xdr:twoCellAnchor>
  <xdr:twoCellAnchor>
    <xdr:from>
      <xdr:col>27</xdr:col>
      <xdr:colOff>90647</xdr:colOff>
      <xdr:row>19</xdr:row>
      <xdr:rowOff>183515</xdr:rowOff>
    </xdr:from>
    <xdr:to>
      <xdr:col>32</xdr:col>
      <xdr:colOff>206375</xdr:colOff>
      <xdr:row>25</xdr:row>
      <xdr:rowOff>47625</xdr:rowOff>
    </xdr:to>
    <xdr:sp macro="" textlink="">
      <xdr:nvSpPr>
        <xdr:cNvPr id="16" name="Rounded Rectangular Callout 1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9553397" y="3803015"/>
          <a:ext cx="3131978" cy="1530985"/>
        </a:xfrm>
        <a:prstGeom prst="wedgeRoundRectCallout">
          <a:avLst>
            <a:gd name="adj1" fmla="val -70031"/>
            <a:gd name="adj2" fmla="val 32188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Will be calculated.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1</a:t>
          </a:r>
        </a:p>
      </xdr:txBody>
    </xdr:sp>
    <xdr:clientData/>
  </xdr:twoCellAnchor>
  <xdr:twoCellAnchor>
    <xdr:from>
      <xdr:col>5</xdr:col>
      <xdr:colOff>163830</xdr:colOff>
      <xdr:row>1</xdr:row>
      <xdr:rowOff>176530</xdr:rowOff>
    </xdr:from>
    <xdr:to>
      <xdr:col>14</xdr:col>
      <xdr:colOff>419100</xdr:colOff>
      <xdr:row>7</xdr:row>
      <xdr:rowOff>50800</xdr:rowOff>
    </xdr:to>
    <xdr:sp macro="" textlink="">
      <xdr:nvSpPr>
        <xdr:cNvPr id="17" name="Rounded Rectangle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3275330" y="354330"/>
          <a:ext cx="5855970" cy="9410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002060"/>
              </a:solidFill>
              <a:latin typeface="Lucida Bright" panose="02040602050505020304" pitchFamily="18" charset="0"/>
            </a:rPr>
            <a:t>Markov</a:t>
          </a:r>
          <a:r>
            <a:rPr lang="en-US" sz="2800" b="1" baseline="0">
              <a:solidFill>
                <a:srgbClr val="002060"/>
              </a:solidFill>
              <a:latin typeface="Lucida Bright" panose="02040602050505020304" pitchFamily="18" charset="0"/>
            </a:rPr>
            <a:t> Chain for Prediction</a:t>
          </a:r>
          <a:endParaRPr lang="en-US" sz="2800" b="1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190500</xdr:colOff>
      <xdr:row>1</xdr:row>
      <xdr:rowOff>25400</xdr:rowOff>
    </xdr:from>
    <xdr:to>
      <xdr:col>21</xdr:col>
      <xdr:colOff>1041400</xdr:colOff>
      <xdr:row>8</xdr:row>
      <xdr:rowOff>76200</xdr:rowOff>
    </xdr:to>
    <xdr:sp macro="" textlink="">
      <xdr:nvSpPr>
        <xdr:cNvPr id="19" name="Rounded Rectangle 2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10236200" y="203200"/>
          <a:ext cx="5791200" cy="1295400"/>
        </a:xfrm>
        <a:prstGeom prst="roundRect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chemeClr val="bg1"/>
              </a:solidFill>
            </a:rPr>
            <a:t>Use</a:t>
          </a:r>
          <a:r>
            <a:rPr lang="en-US" sz="2400" b="1" baseline="0">
              <a:solidFill>
                <a:schemeClr val="bg1"/>
              </a:solidFill>
            </a:rPr>
            <a:t> to Calculate Shifts in Market Shares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317500</xdr:colOff>
      <xdr:row>9</xdr:row>
      <xdr:rowOff>105954</xdr:rowOff>
    </xdr:to>
    <xdr:sp macro="" textlink="">
      <xdr:nvSpPr>
        <xdr:cNvPr id="20" name="Left Arrow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622300" y="533400"/>
          <a:ext cx="1562100" cy="1172754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23</xdr:col>
      <xdr:colOff>101600</xdr:colOff>
      <xdr:row>2</xdr:row>
      <xdr:rowOff>101600</xdr:rowOff>
    </xdr:from>
    <xdr:to>
      <xdr:col>29</xdr:col>
      <xdr:colOff>254000</xdr:colOff>
      <xdr:row>9</xdr:row>
      <xdr:rowOff>152400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6878300" y="457200"/>
          <a:ext cx="46736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Claim: WetLawn's gains </a:t>
          </a:r>
          <a:r>
            <a:rPr lang="en-US" sz="2400" baseline="0">
              <a:latin typeface="Lucida Bright" panose="02040602050505020304" pitchFamily="18" charset="0"/>
            </a:rPr>
            <a:t>can only come from taking sales away from competitors.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1365250</xdr:colOff>
      <xdr:row>27</xdr:row>
      <xdr:rowOff>95250</xdr:rowOff>
    </xdr:from>
    <xdr:to>
      <xdr:col>22</xdr:col>
      <xdr:colOff>460375</xdr:colOff>
      <xdr:row>31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382625" y="5937250"/>
          <a:ext cx="2762250" cy="98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Means the market shares retained by </a:t>
          </a:r>
          <a:r>
            <a:rPr lang="en-US" sz="1800" baseline="0"/>
            <a:t> Wetlawn and its competitors.</a:t>
          </a:r>
          <a:endParaRPr lang="en-US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354330</xdr:colOff>
      <xdr:row>1</xdr:row>
      <xdr:rowOff>19050</xdr:rowOff>
    </xdr:from>
    <xdr:to>
      <xdr:col>7</xdr:col>
      <xdr:colOff>182880</xdr:colOff>
      <xdr:row>10</xdr:row>
      <xdr:rowOff>95249</xdr:rowOff>
    </xdr:to>
    <xdr:sp macro="" textlink="">
      <xdr:nvSpPr>
        <xdr:cNvPr id="6" name="Left Arrow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2240280" y="209550"/>
          <a:ext cx="2343150" cy="1790699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250371</xdr:colOff>
      <xdr:row>29</xdr:row>
      <xdr:rowOff>48986</xdr:rowOff>
    </xdr:from>
    <xdr:to>
      <xdr:col>5</xdr:col>
      <xdr:colOff>498021</xdr:colOff>
      <xdr:row>34</xdr:row>
      <xdr:rowOff>185058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507671" y="7668986"/>
          <a:ext cx="2133600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Current State</a:t>
          </a:r>
        </a:p>
      </xdr:txBody>
    </xdr:sp>
    <xdr:clientData/>
  </xdr:twoCellAnchor>
  <xdr:twoCellAnchor>
    <xdr:from>
      <xdr:col>6</xdr:col>
      <xdr:colOff>557893</xdr:colOff>
      <xdr:row>29</xdr:row>
      <xdr:rowOff>54427</xdr:rowOff>
    </xdr:from>
    <xdr:to>
      <xdr:col>11</xdr:col>
      <xdr:colOff>323850</xdr:colOff>
      <xdr:row>34</xdr:row>
      <xdr:rowOff>182879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329793" y="6340927"/>
          <a:ext cx="2909207" cy="108095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Request to drop the price</a:t>
          </a:r>
        </a:p>
      </xdr:txBody>
    </xdr:sp>
    <xdr:clientData/>
  </xdr:twoCellAnchor>
  <xdr:twoCellAnchor>
    <xdr:from>
      <xdr:col>5</xdr:col>
      <xdr:colOff>498021</xdr:colOff>
      <xdr:row>32</xdr:row>
      <xdr:rowOff>21772</xdr:rowOff>
    </xdr:from>
    <xdr:to>
      <xdr:col>6</xdr:col>
      <xdr:colOff>557893</xdr:colOff>
      <xdr:row>32</xdr:row>
      <xdr:rowOff>23403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>
          <a:stCxn id="7" idx="3"/>
          <a:endCxn id="8" idx="1"/>
        </xdr:cNvCxnSpPr>
      </xdr:nvCxnSpPr>
      <xdr:spPr>
        <a:xfrm>
          <a:off x="3641271" y="6879772"/>
          <a:ext cx="688522" cy="16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138792</xdr:colOff>
      <xdr:row>29</xdr:row>
      <xdr:rowOff>38100</xdr:rowOff>
    </xdr:from>
    <xdr:to>
      <xdr:col>21</xdr:col>
      <xdr:colOff>370114</xdr:colOff>
      <xdr:row>34</xdr:row>
      <xdr:rowOff>95250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0197192" y="6324600"/>
          <a:ext cx="2117272" cy="10096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Assume</a:t>
          </a:r>
          <a:r>
            <a:rPr lang="en-US" sz="2400" baseline="0">
              <a:solidFill>
                <a:srgbClr val="002060"/>
              </a:solidFill>
            </a:rPr>
            <a:t> it is t</a:t>
          </a:r>
          <a:r>
            <a:rPr lang="en-US" sz="2400">
              <a:solidFill>
                <a:srgbClr val="002060"/>
              </a:solidFill>
            </a:rPr>
            <a:t>rue</a:t>
          </a:r>
        </a:p>
      </xdr:txBody>
    </xdr:sp>
    <xdr:clientData/>
  </xdr:twoCellAnchor>
  <xdr:twoCellAnchor>
    <xdr:from>
      <xdr:col>12</xdr:col>
      <xdr:colOff>214993</xdr:colOff>
      <xdr:row>36</xdr:row>
      <xdr:rowOff>0</xdr:rowOff>
    </xdr:from>
    <xdr:to>
      <xdr:col>17</xdr:col>
      <xdr:colOff>57150</xdr:colOff>
      <xdr:row>40</xdr:row>
      <xdr:rowOff>76201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7758793" y="8238309"/>
          <a:ext cx="298540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>
              <a:solidFill>
                <a:srgbClr val="002060"/>
              </a:solidFill>
            </a:rPr>
            <a:t>Do not know if it is true? 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14</xdr:col>
      <xdr:colOff>450397</xdr:colOff>
      <xdr:row>40</xdr:row>
      <xdr:rowOff>76201</xdr:rowOff>
    </xdr:from>
    <xdr:to>
      <xdr:col>16</xdr:col>
      <xdr:colOff>538843</xdr:colOff>
      <xdr:row>52</xdr:row>
      <xdr:rowOff>122465</xdr:rowOff>
    </xdr:to>
    <xdr:cxnSp macro="">
      <xdr:nvCxnSpPr>
        <xdr:cNvPr id="29" name="Elbow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>
          <a:stCxn id="18" idx="2"/>
          <a:endCxn id="44" idx="1"/>
        </xdr:cNvCxnSpPr>
      </xdr:nvCxnSpPr>
      <xdr:spPr>
        <a:xfrm rot="16200000" flipH="1">
          <a:off x="8758238" y="9827760"/>
          <a:ext cx="2332264" cy="1345746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59872</xdr:colOff>
      <xdr:row>28</xdr:row>
      <xdr:rowOff>174171</xdr:rowOff>
    </xdr:from>
    <xdr:to>
      <xdr:col>26</xdr:col>
      <xdr:colOff>307522</xdr:colOff>
      <xdr:row>34</xdr:row>
      <xdr:rowOff>119743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10118272" y="7603671"/>
          <a:ext cx="2133600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Gross</a:t>
          </a:r>
          <a:r>
            <a:rPr lang="en-US" sz="2400" baseline="0">
              <a:solidFill>
                <a:srgbClr val="002060"/>
              </a:solidFill>
            </a:rPr>
            <a:t> Margin Constrains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59872</xdr:colOff>
      <xdr:row>14</xdr:row>
      <xdr:rowOff>103414</xdr:rowOff>
    </xdr:from>
    <xdr:to>
      <xdr:col>27</xdr:col>
      <xdr:colOff>277587</xdr:colOff>
      <xdr:row>29</xdr:row>
      <xdr:rowOff>48986</xdr:rowOff>
    </xdr:to>
    <xdr:cxnSp macro="">
      <xdr:nvCxnSpPr>
        <xdr:cNvPr id="34" name="Elbow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>
          <a:stCxn id="92" idx="1"/>
          <a:endCxn id="7" idx="0"/>
        </xdr:cNvCxnSpPr>
      </xdr:nvCxnSpPr>
      <xdr:spPr>
        <a:xfrm rot="10800000" flipV="1">
          <a:off x="2574472" y="3532414"/>
          <a:ext cx="10276115" cy="4136572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370114</xdr:colOff>
      <xdr:row>31</xdr:row>
      <xdr:rowOff>146957</xdr:rowOff>
    </xdr:from>
    <xdr:to>
      <xdr:col>23</xdr:col>
      <xdr:colOff>59872</xdr:colOff>
      <xdr:row>31</xdr:row>
      <xdr:rowOff>161925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>
          <a:stCxn id="12" idx="3"/>
          <a:endCxn id="32" idx="1"/>
        </xdr:cNvCxnSpPr>
      </xdr:nvCxnSpPr>
      <xdr:spPr>
        <a:xfrm flipV="1">
          <a:off x="12314464" y="6814457"/>
          <a:ext cx="947058" cy="149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274864</xdr:colOff>
      <xdr:row>20</xdr:row>
      <xdr:rowOff>111579</xdr:rowOff>
    </xdr:from>
    <xdr:to>
      <xdr:col>30</xdr:col>
      <xdr:colOff>506186</xdr:colOff>
      <xdr:row>26</xdr:row>
      <xdr:rowOff>57151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12521293" y="3731079"/>
          <a:ext cx="2068286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Market</a:t>
          </a:r>
          <a:r>
            <a:rPr lang="en-US" sz="2400" baseline="0">
              <a:solidFill>
                <a:srgbClr val="002060"/>
              </a:solidFill>
            </a:rPr>
            <a:t> Size Constraints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35</xdr:col>
      <xdr:colOff>231321</xdr:colOff>
      <xdr:row>20</xdr:row>
      <xdr:rowOff>54427</xdr:rowOff>
    </xdr:from>
    <xdr:to>
      <xdr:col>38</xdr:col>
      <xdr:colOff>462643</xdr:colOff>
      <xdr:row>26</xdr:row>
      <xdr:rowOff>136070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17376321" y="3673927"/>
          <a:ext cx="2068286" cy="122464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Internal</a:t>
          </a:r>
          <a:r>
            <a:rPr lang="en-US" sz="2400" baseline="0">
              <a:solidFill>
                <a:srgbClr val="002060"/>
              </a:solidFill>
            </a:rPr>
            <a:t> Capacity Constraints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14</xdr:col>
      <xdr:colOff>431347</xdr:colOff>
      <xdr:row>34</xdr:row>
      <xdr:rowOff>144779</xdr:rowOff>
    </xdr:from>
    <xdr:to>
      <xdr:col>14</xdr:col>
      <xdr:colOff>450397</xdr:colOff>
      <xdr:row>36</xdr:row>
      <xdr:rowOff>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>
          <a:stCxn id="99" idx="2"/>
          <a:endCxn id="18" idx="0"/>
        </xdr:cNvCxnSpPr>
      </xdr:nvCxnSpPr>
      <xdr:spPr>
        <a:xfrm>
          <a:off x="9232447" y="7383779"/>
          <a:ext cx="19050" cy="8545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285751</xdr:colOff>
      <xdr:row>29</xdr:row>
      <xdr:rowOff>16330</xdr:rowOff>
    </xdr:from>
    <xdr:to>
      <xdr:col>30</xdr:col>
      <xdr:colOff>517073</xdr:colOff>
      <xdr:row>34</xdr:row>
      <xdr:rowOff>152402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12858751" y="7636330"/>
          <a:ext cx="2117272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Unit</a:t>
          </a:r>
          <a:r>
            <a:rPr lang="en-US" sz="2400" baseline="0">
              <a:solidFill>
                <a:srgbClr val="002060"/>
              </a:solidFill>
            </a:rPr>
            <a:t> Sales Delta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26</xdr:col>
      <xdr:colOff>307522</xdr:colOff>
      <xdr:row>31</xdr:row>
      <xdr:rowOff>146957</xdr:rowOff>
    </xdr:from>
    <xdr:to>
      <xdr:col>27</xdr:col>
      <xdr:colOff>285751</xdr:colOff>
      <xdr:row>31</xdr:row>
      <xdr:rowOff>179616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>
          <a:stCxn id="32" idx="3"/>
          <a:endCxn id="58" idx="1"/>
        </xdr:cNvCxnSpPr>
      </xdr:nvCxnSpPr>
      <xdr:spPr>
        <a:xfrm>
          <a:off x="12251872" y="8147957"/>
          <a:ext cx="606879" cy="326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</xdr:colOff>
      <xdr:row>26</xdr:row>
      <xdr:rowOff>57151</xdr:rowOff>
    </xdr:from>
    <xdr:to>
      <xdr:col>29</xdr:col>
      <xdr:colOff>87087</xdr:colOff>
      <xdr:row>29</xdr:row>
      <xdr:rowOff>16330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>
          <a:stCxn id="58" idx="0"/>
          <a:endCxn id="42" idx="2"/>
        </xdr:cNvCxnSpPr>
      </xdr:nvCxnSpPr>
      <xdr:spPr>
        <a:xfrm flipH="1" flipV="1">
          <a:off x="13906500" y="5772151"/>
          <a:ext cx="10887" cy="18641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462643</xdr:colOff>
      <xdr:row>23</xdr:row>
      <xdr:rowOff>92527</xdr:rowOff>
    </xdr:from>
    <xdr:to>
      <xdr:col>39</xdr:col>
      <xdr:colOff>367393</xdr:colOff>
      <xdr:row>23</xdr:row>
      <xdr:rowOff>95249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>
          <a:stCxn id="43" idx="3"/>
          <a:endCxn id="124" idx="1"/>
        </xdr:cNvCxnSpPr>
      </xdr:nvCxnSpPr>
      <xdr:spPr>
        <a:xfrm flipV="1">
          <a:off x="19360243" y="4283527"/>
          <a:ext cx="514350" cy="27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46265</xdr:colOff>
      <xdr:row>20</xdr:row>
      <xdr:rowOff>100694</xdr:rowOff>
    </xdr:from>
    <xdr:to>
      <xdr:col>47</xdr:col>
      <xdr:colOff>277587</xdr:colOff>
      <xdr:row>26</xdr:row>
      <xdr:rowOff>46266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/>
      </xdr:nvSpPr>
      <xdr:spPr>
        <a:xfrm>
          <a:off x="22601465" y="3720194"/>
          <a:ext cx="2060122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Net</a:t>
          </a:r>
          <a:r>
            <a:rPr lang="en-US" sz="2400" baseline="0">
              <a:solidFill>
                <a:srgbClr val="002060"/>
              </a:solidFill>
            </a:rPr>
            <a:t> Income Impact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37</xdr:col>
      <xdr:colOff>31297</xdr:colOff>
      <xdr:row>17</xdr:row>
      <xdr:rowOff>76200</xdr:rowOff>
    </xdr:from>
    <xdr:to>
      <xdr:col>37</xdr:col>
      <xdr:colOff>42182</xdr:colOff>
      <xdr:row>20</xdr:row>
      <xdr:rowOff>54427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>
          <a:stCxn id="127" idx="2"/>
          <a:endCxn id="43" idx="0"/>
        </xdr:cNvCxnSpPr>
      </xdr:nvCxnSpPr>
      <xdr:spPr>
        <a:xfrm>
          <a:off x="18319297" y="3124200"/>
          <a:ext cx="10885" cy="5497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277586</xdr:colOff>
      <xdr:row>11</xdr:row>
      <xdr:rowOff>130628</xdr:rowOff>
    </xdr:from>
    <xdr:to>
      <xdr:col>30</xdr:col>
      <xdr:colOff>508908</xdr:colOff>
      <xdr:row>17</xdr:row>
      <xdr:rowOff>76200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/>
      </xdr:nvSpPr>
      <xdr:spPr>
        <a:xfrm>
          <a:off x="12469586" y="2035628"/>
          <a:ext cx="2060122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No</a:t>
          </a:r>
          <a:r>
            <a:rPr lang="en-US" sz="2400" baseline="0">
              <a:solidFill>
                <a:srgbClr val="002060"/>
              </a:solidFill>
            </a:rPr>
            <a:t> 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85725</xdr:colOff>
      <xdr:row>17</xdr:row>
      <xdr:rowOff>76200</xdr:rowOff>
    </xdr:from>
    <xdr:to>
      <xdr:col>29</xdr:col>
      <xdr:colOff>88447</xdr:colOff>
      <xdr:row>20</xdr:row>
      <xdr:rowOff>111579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>
          <a:stCxn id="42" idx="0"/>
          <a:endCxn id="92" idx="2"/>
        </xdr:cNvCxnSpPr>
      </xdr:nvCxnSpPr>
      <xdr:spPr>
        <a:xfrm flipV="1">
          <a:off x="13496925" y="3124200"/>
          <a:ext cx="2722" cy="6068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234043</xdr:colOff>
      <xdr:row>20</xdr:row>
      <xdr:rowOff>111577</xdr:rowOff>
    </xdr:from>
    <xdr:to>
      <xdr:col>34</xdr:col>
      <xdr:colOff>465364</xdr:colOff>
      <xdr:row>26</xdr:row>
      <xdr:rowOff>57149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/>
      </xdr:nvSpPr>
      <xdr:spPr>
        <a:xfrm>
          <a:off x="14929757" y="3731077"/>
          <a:ext cx="2068286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>
              <a:solidFill>
                <a:srgbClr val="002060"/>
              </a:solidFill>
            </a:rPr>
            <a:t>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506186</xdr:colOff>
      <xdr:row>23</xdr:row>
      <xdr:rowOff>84363</xdr:rowOff>
    </xdr:from>
    <xdr:to>
      <xdr:col>31</xdr:col>
      <xdr:colOff>234043</xdr:colOff>
      <xdr:row>23</xdr:row>
      <xdr:rowOff>84365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>
          <a:stCxn id="42" idx="3"/>
          <a:endCxn id="109" idx="1"/>
        </xdr:cNvCxnSpPr>
      </xdr:nvCxnSpPr>
      <xdr:spPr>
        <a:xfrm flipV="1">
          <a:off x="14589579" y="4275363"/>
          <a:ext cx="340178" cy="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465364</xdr:colOff>
      <xdr:row>23</xdr:row>
      <xdr:rowOff>84363</xdr:rowOff>
    </xdr:from>
    <xdr:to>
      <xdr:col>35</xdr:col>
      <xdr:colOff>231321</xdr:colOff>
      <xdr:row>23</xdr:row>
      <xdr:rowOff>95249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>
          <a:stCxn id="109" idx="3"/>
          <a:endCxn id="43" idx="1"/>
        </xdr:cNvCxnSpPr>
      </xdr:nvCxnSpPr>
      <xdr:spPr>
        <a:xfrm>
          <a:off x="16998043" y="4275363"/>
          <a:ext cx="378278" cy="108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367393</xdr:colOff>
      <xdr:row>20</xdr:row>
      <xdr:rowOff>119741</xdr:rowOff>
    </xdr:from>
    <xdr:to>
      <xdr:col>42</xdr:col>
      <xdr:colOff>595993</xdr:colOff>
      <xdr:row>26</xdr:row>
      <xdr:rowOff>65313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/>
      </xdr:nvSpPr>
      <xdr:spPr>
        <a:xfrm>
          <a:off x="19874593" y="3739241"/>
          <a:ext cx="2057400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>
              <a:solidFill>
                <a:srgbClr val="002060"/>
              </a:solidFill>
            </a:rPr>
            <a:t>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35</xdr:col>
      <xdr:colOff>220436</xdr:colOff>
      <xdr:row>11</xdr:row>
      <xdr:rowOff>130628</xdr:rowOff>
    </xdr:from>
    <xdr:to>
      <xdr:col>38</xdr:col>
      <xdr:colOff>451758</xdr:colOff>
      <xdr:row>17</xdr:row>
      <xdr:rowOff>76200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/>
      </xdr:nvSpPr>
      <xdr:spPr>
        <a:xfrm>
          <a:off x="17289236" y="2035628"/>
          <a:ext cx="2060122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No</a:t>
          </a:r>
          <a:r>
            <a:rPr lang="en-US" sz="2400" baseline="0">
              <a:solidFill>
                <a:srgbClr val="002060"/>
              </a:solidFill>
            </a:rPr>
            <a:t> 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30</xdr:col>
      <xdr:colOff>508908</xdr:colOff>
      <xdr:row>14</xdr:row>
      <xdr:rowOff>103414</xdr:rowOff>
    </xdr:from>
    <xdr:to>
      <xdr:col>35</xdr:col>
      <xdr:colOff>220436</xdr:colOff>
      <xdr:row>14</xdr:row>
      <xdr:rowOff>141514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>
          <a:endCxn id="92" idx="3"/>
        </xdr:cNvCxnSpPr>
      </xdr:nvCxnSpPr>
      <xdr:spPr>
        <a:xfrm flipH="1" flipV="1">
          <a:off x="14529708" y="2579914"/>
          <a:ext cx="2759528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38100</xdr:colOff>
      <xdr:row>11</xdr:row>
      <xdr:rowOff>133350</xdr:rowOff>
    </xdr:from>
    <xdr:to>
      <xdr:col>47</xdr:col>
      <xdr:colOff>269422</xdr:colOff>
      <xdr:row>17</xdr:row>
      <xdr:rowOff>78922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/>
      </xdr:nvSpPr>
      <xdr:spPr>
        <a:xfrm>
          <a:off x="22593300" y="2038350"/>
          <a:ext cx="2060122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No</a:t>
          </a:r>
          <a:r>
            <a:rPr lang="en-US" sz="2400" baseline="0">
              <a:solidFill>
                <a:srgbClr val="002060"/>
              </a:solidFill>
            </a:rPr>
            <a:t> 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38</xdr:col>
      <xdr:colOff>451758</xdr:colOff>
      <xdr:row>14</xdr:row>
      <xdr:rowOff>103414</xdr:rowOff>
    </xdr:from>
    <xdr:to>
      <xdr:col>44</xdr:col>
      <xdr:colOff>38100</xdr:colOff>
      <xdr:row>14</xdr:row>
      <xdr:rowOff>106136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CxnSpPr>
          <a:stCxn id="157" idx="1"/>
          <a:endCxn id="127" idx="3"/>
        </xdr:cNvCxnSpPr>
      </xdr:nvCxnSpPr>
      <xdr:spPr>
        <a:xfrm flipH="1" flipV="1">
          <a:off x="19349358" y="2579914"/>
          <a:ext cx="3243942" cy="27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595993</xdr:colOff>
      <xdr:row>23</xdr:row>
      <xdr:rowOff>73480</xdr:rowOff>
    </xdr:from>
    <xdr:to>
      <xdr:col>44</xdr:col>
      <xdr:colOff>46265</xdr:colOff>
      <xdr:row>23</xdr:row>
      <xdr:rowOff>92527</xdr:rowOff>
    </xdr:to>
    <xdr:cxnSp macro="">
      <xdr:nvCxnSpPr>
        <xdr:cNvPr id="165" name="Straight Arrow Connector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CxnSpPr>
          <a:stCxn id="124" idx="3"/>
          <a:endCxn id="84" idx="1"/>
        </xdr:cNvCxnSpPr>
      </xdr:nvCxnSpPr>
      <xdr:spPr>
        <a:xfrm flipV="1">
          <a:off x="21931993" y="4264480"/>
          <a:ext cx="669472" cy="190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458561</xdr:colOff>
      <xdr:row>17</xdr:row>
      <xdr:rowOff>78922</xdr:rowOff>
    </xdr:from>
    <xdr:to>
      <xdr:col>45</xdr:col>
      <xdr:colOff>466726</xdr:colOff>
      <xdr:row>20</xdr:row>
      <xdr:rowOff>100694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CxnSpPr>
          <a:stCxn id="84" idx="0"/>
          <a:endCxn id="157" idx="2"/>
        </xdr:cNvCxnSpPr>
      </xdr:nvCxnSpPr>
      <xdr:spPr>
        <a:xfrm flipH="1" flipV="1">
          <a:off x="23623361" y="3126922"/>
          <a:ext cx="8165" cy="5932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76200</xdr:colOff>
      <xdr:row>20</xdr:row>
      <xdr:rowOff>95250</xdr:rowOff>
    </xdr:from>
    <xdr:to>
      <xdr:col>51</xdr:col>
      <xdr:colOff>304800</xdr:colOff>
      <xdr:row>26</xdr:row>
      <xdr:rowOff>40822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/>
      </xdr:nvSpPr>
      <xdr:spPr>
        <a:xfrm>
          <a:off x="25069800" y="3714750"/>
          <a:ext cx="2057400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>
              <a:solidFill>
                <a:srgbClr val="002060"/>
              </a:solidFill>
            </a:rPr>
            <a:t>Go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47</xdr:col>
      <xdr:colOff>277587</xdr:colOff>
      <xdr:row>23</xdr:row>
      <xdr:rowOff>68036</xdr:rowOff>
    </xdr:from>
    <xdr:to>
      <xdr:col>48</xdr:col>
      <xdr:colOff>76200</xdr:colOff>
      <xdr:row>23</xdr:row>
      <xdr:rowOff>73480</xdr:rowOff>
    </xdr:to>
    <xdr:cxnSp macro="">
      <xdr:nvCxnSpPr>
        <xdr:cNvPr id="178" name="Straight Arrow Connector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CxnSpPr>
          <a:stCxn id="84" idx="3"/>
          <a:endCxn id="177" idx="1"/>
        </xdr:cNvCxnSpPr>
      </xdr:nvCxnSpPr>
      <xdr:spPr>
        <a:xfrm flipV="1">
          <a:off x="24661587" y="4259036"/>
          <a:ext cx="408213" cy="544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190500</xdr:colOff>
      <xdr:row>20</xdr:row>
      <xdr:rowOff>76200</xdr:rowOff>
    </xdr:from>
    <xdr:to>
      <xdr:col>55</xdr:col>
      <xdr:colOff>419100</xdr:colOff>
      <xdr:row>26</xdr:row>
      <xdr:rowOff>21772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/>
      </xdr:nvSpPr>
      <xdr:spPr>
        <a:xfrm>
          <a:off x="32880300" y="4267200"/>
          <a:ext cx="2114550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Future State</a:t>
          </a:r>
        </a:p>
      </xdr:txBody>
    </xdr:sp>
    <xdr:clientData/>
  </xdr:twoCellAnchor>
  <xdr:twoCellAnchor>
    <xdr:from>
      <xdr:col>51</xdr:col>
      <xdr:colOff>304800</xdr:colOff>
      <xdr:row>23</xdr:row>
      <xdr:rowOff>48986</xdr:rowOff>
    </xdr:from>
    <xdr:to>
      <xdr:col>52</xdr:col>
      <xdr:colOff>190500</xdr:colOff>
      <xdr:row>23</xdr:row>
      <xdr:rowOff>68036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CxnSpPr>
          <a:stCxn id="177" idx="3"/>
          <a:endCxn id="183" idx="1"/>
        </xdr:cNvCxnSpPr>
      </xdr:nvCxnSpPr>
      <xdr:spPr>
        <a:xfrm flipV="1">
          <a:off x="32365950" y="4811486"/>
          <a:ext cx="514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538843</xdr:colOff>
      <xdr:row>49</xdr:row>
      <xdr:rowOff>149679</xdr:rowOff>
    </xdr:from>
    <xdr:to>
      <xdr:col>20</xdr:col>
      <xdr:colOff>157844</xdr:colOff>
      <xdr:row>55</xdr:row>
      <xdr:rowOff>95251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7453993" y="10627179"/>
          <a:ext cx="2133601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Conduct</a:t>
          </a:r>
          <a:r>
            <a:rPr lang="en-US" sz="2400" baseline="0">
              <a:solidFill>
                <a:srgbClr val="002060"/>
              </a:solidFill>
            </a:rPr>
            <a:t> Research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20</xdr:col>
      <xdr:colOff>157844</xdr:colOff>
      <xdr:row>52</xdr:row>
      <xdr:rowOff>99605</xdr:rowOff>
    </xdr:from>
    <xdr:to>
      <xdr:col>21</xdr:col>
      <xdr:colOff>119743</xdr:colOff>
      <xdr:row>52</xdr:row>
      <xdr:rowOff>122465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>
          <a:stCxn id="44" idx="3"/>
          <a:endCxn id="57" idx="1"/>
        </xdr:cNvCxnSpPr>
      </xdr:nvCxnSpPr>
      <xdr:spPr>
        <a:xfrm flipV="1">
          <a:off x="12730844" y="11643905"/>
          <a:ext cx="590549" cy="22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43543</xdr:colOff>
      <xdr:row>41</xdr:row>
      <xdr:rowOff>92529</xdr:rowOff>
    </xdr:from>
    <xdr:to>
      <xdr:col>24</xdr:col>
      <xdr:colOff>571500</xdr:colOff>
      <xdr:row>47</xdr:row>
      <xdr:rowOff>38101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13245193" y="9541329"/>
          <a:ext cx="2413907" cy="10885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Primary</a:t>
          </a:r>
          <a:r>
            <a:rPr lang="en-US" sz="2400" baseline="0">
              <a:solidFill>
                <a:srgbClr val="002060"/>
              </a:solidFill>
            </a:rPr>
            <a:t> Only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24493</xdr:colOff>
      <xdr:row>57</xdr:row>
      <xdr:rowOff>161109</xdr:rowOff>
    </xdr:from>
    <xdr:to>
      <xdr:col>25</xdr:col>
      <xdr:colOff>57150</xdr:colOff>
      <xdr:row>63</xdr:row>
      <xdr:rowOff>114301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13226143" y="12657909"/>
          <a:ext cx="254725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Secondary</a:t>
          </a:r>
          <a:r>
            <a:rPr lang="en-US" sz="2400" baseline="0">
              <a:solidFill>
                <a:srgbClr val="002060"/>
              </a:solidFill>
            </a:rPr>
            <a:t> Only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18</xdr:col>
      <xdr:colOff>348343</xdr:colOff>
      <xdr:row>44</xdr:row>
      <xdr:rowOff>65316</xdr:rowOff>
    </xdr:from>
    <xdr:to>
      <xdr:col>21</xdr:col>
      <xdr:colOff>43542</xdr:colOff>
      <xdr:row>49</xdr:row>
      <xdr:rowOff>149680</xdr:rowOff>
    </xdr:to>
    <xdr:cxnSp macro="">
      <xdr:nvCxnSpPr>
        <xdr:cNvPr id="20" name="Connector: Elbow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>
          <a:stCxn id="44" idx="0"/>
          <a:endCxn id="49" idx="1"/>
        </xdr:cNvCxnSpPr>
      </xdr:nvCxnSpPr>
      <xdr:spPr>
        <a:xfrm rot="5400000" flipH="1" flipV="1">
          <a:off x="11936186" y="9813473"/>
          <a:ext cx="1036864" cy="1581149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55</xdr:row>
      <xdr:rowOff>95251</xdr:rowOff>
    </xdr:from>
    <xdr:to>
      <xdr:col>21</xdr:col>
      <xdr:colOff>24492</xdr:colOff>
      <xdr:row>60</xdr:row>
      <xdr:rowOff>137705</xdr:rowOff>
    </xdr:to>
    <xdr:cxnSp macro="">
      <xdr:nvCxnSpPr>
        <xdr:cNvPr id="53" name="Connector: Elbow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>
          <a:stCxn id="44" idx="2"/>
          <a:endCxn id="50" idx="1"/>
        </xdr:cNvCxnSpPr>
      </xdr:nvCxnSpPr>
      <xdr:spPr>
        <a:xfrm rot="16200000" flipH="1">
          <a:off x="11947616" y="11927478"/>
          <a:ext cx="994954" cy="1562099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119743</xdr:colOff>
      <xdr:row>49</xdr:row>
      <xdr:rowOff>123009</xdr:rowOff>
    </xdr:from>
    <xdr:to>
      <xdr:col>24</xdr:col>
      <xdr:colOff>609600</xdr:colOff>
      <xdr:row>55</xdr:row>
      <xdr:rowOff>76201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3321393" y="11095809"/>
          <a:ext cx="237580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Both</a:t>
          </a:r>
        </a:p>
      </xdr:txBody>
    </xdr:sp>
    <xdr:clientData/>
  </xdr:twoCellAnchor>
  <xdr:twoCellAnchor>
    <xdr:from>
      <xdr:col>4</xdr:col>
      <xdr:colOff>59871</xdr:colOff>
      <xdr:row>34</xdr:row>
      <xdr:rowOff>185058</xdr:rowOff>
    </xdr:from>
    <xdr:to>
      <xdr:col>29</xdr:col>
      <xdr:colOff>336097</xdr:colOff>
      <xdr:row>64</xdr:row>
      <xdr:rowOff>152401</xdr:rowOff>
    </xdr:to>
    <xdr:cxnSp macro="">
      <xdr:nvCxnSpPr>
        <xdr:cNvPr id="60" name="Connector: Elbow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>
          <a:stCxn id="156" idx="2"/>
          <a:endCxn id="7" idx="2"/>
        </xdr:cNvCxnSpPr>
      </xdr:nvCxnSpPr>
      <xdr:spPr>
        <a:xfrm rot="5400000" flipH="1">
          <a:off x="7291387" y="2707142"/>
          <a:ext cx="6558643" cy="15992476"/>
        </a:xfrm>
        <a:prstGeom prst="bentConnector3">
          <a:avLst>
            <a:gd name="adj1" fmla="val -348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568779</xdr:colOff>
      <xdr:row>34</xdr:row>
      <xdr:rowOff>95250</xdr:rowOff>
    </xdr:from>
    <xdr:to>
      <xdr:col>29</xdr:col>
      <xdr:colOff>317048</xdr:colOff>
      <xdr:row>40</xdr:row>
      <xdr:rowOff>8709</xdr:rowOff>
    </xdr:to>
    <xdr:cxnSp macro="">
      <xdr:nvCxnSpPr>
        <xdr:cNvPr id="61" name="Connector: Elbow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>
          <a:stCxn id="166" idx="0"/>
          <a:endCxn id="12" idx="2"/>
        </xdr:cNvCxnSpPr>
      </xdr:nvCxnSpPr>
      <xdr:spPr>
        <a:xfrm rot="16200000" flipV="1">
          <a:off x="14564134" y="5283245"/>
          <a:ext cx="1932759" cy="603476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481693</xdr:colOff>
      <xdr:row>29</xdr:row>
      <xdr:rowOff>16327</xdr:rowOff>
    </xdr:from>
    <xdr:to>
      <xdr:col>16</xdr:col>
      <xdr:colOff>381000</xdr:colOff>
      <xdr:row>34</xdr:row>
      <xdr:rowOff>144779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/>
      </xdr:nvSpPr>
      <xdr:spPr>
        <a:xfrm>
          <a:off x="8025493" y="6302827"/>
          <a:ext cx="2413907" cy="108095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Is</a:t>
          </a:r>
          <a:r>
            <a:rPr lang="en-US" sz="2400" baseline="0">
              <a:solidFill>
                <a:srgbClr val="002060"/>
              </a:solidFill>
            </a:rPr>
            <a:t> the information true?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11</xdr:col>
      <xdr:colOff>323850</xdr:colOff>
      <xdr:row>32</xdr:row>
      <xdr:rowOff>4353</xdr:rowOff>
    </xdr:from>
    <xdr:to>
      <xdr:col>12</xdr:col>
      <xdr:colOff>462643</xdr:colOff>
      <xdr:row>32</xdr:row>
      <xdr:rowOff>4353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>
          <a:stCxn id="8" idx="3"/>
        </xdr:cNvCxnSpPr>
      </xdr:nvCxnSpPr>
      <xdr:spPr>
        <a:xfrm flipV="1">
          <a:off x="7239000" y="6862353"/>
          <a:ext cx="7674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31</xdr:row>
      <xdr:rowOff>161925</xdr:rowOff>
    </xdr:from>
    <xdr:to>
      <xdr:col>18</xdr:col>
      <xdr:colOff>138792</xdr:colOff>
      <xdr:row>31</xdr:row>
      <xdr:rowOff>175803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>
          <a:stCxn id="99" idx="3"/>
          <a:endCxn id="12" idx="1"/>
        </xdr:cNvCxnSpPr>
      </xdr:nvCxnSpPr>
      <xdr:spPr>
        <a:xfrm flipV="1">
          <a:off x="10439400" y="6829425"/>
          <a:ext cx="1015092" cy="138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405493</xdr:colOff>
      <xdr:row>49</xdr:row>
      <xdr:rowOff>84909</xdr:rowOff>
    </xdr:from>
    <xdr:to>
      <xdr:col>31</xdr:col>
      <xdr:colOff>266700</xdr:colOff>
      <xdr:row>55</xdr:row>
      <xdr:rowOff>38101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/>
      </xdr:nvSpPr>
      <xdr:spPr>
        <a:xfrm>
          <a:off x="17379043" y="11057709"/>
          <a:ext cx="237580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Is</a:t>
          </a:r>
          <a:r>
            <a:rPr lang="en-US" sz="2400" baseline="0">
              <a:solidFill>
                <a:srgbClr val="002060"/>
              </a:solidFill>
            </a:rPr>
            <a:t> it true?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26</xdr:col>
      <xdr:colOff>209550</xdr:colOff>
      <xdr:row>44</xdr:row>
      <xdr:rowOff>0</xdr:rowOff>
    </xdr:from>
    <xdr:to>
      <xdr:col>26</xdr:col>
      <xdr:colOff>209550</xdr:colOff>
      <xdr:row>60</xdr:row>
      <xdr:rowOff>133350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>
          <a:off x="16554450" y="10020300"/>
          <a:ext cx="0" cy="3181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571500</xdr:colOff>
      <xdr:row>44</xdr:row>
      <xdr:rowOff>38100</xdr:rowOff>
    </xdr:from>
    <xdr:to>
      <xdr:col>26</xdr:col>
      <xdr:colOff>247650</xdr:colOff>
      <xdr:row>44</xdr:row>
      <xdr:rowOff>38100</xdr:rowOff>
    </xdr:to>
    <xdr:cxnSp macro="">
      <xdr:nvCxnSpPr>
        <xdr:cNvPr id="133" name="Straight Arrow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>
          <a:stCxn id="49" idx="3"/>
        </xdr:cNvCxnSpPr>
      </xdr:nvCxnSpPr>
      <xdr:spPr>
        <a:xfrm flipV="1">
          <a:off x="15659100" y="10058400"/>
          <a:ext cx="9334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60</xdr:row>
      <xdr:rowOff>76200</xdr:rowOff>
    </xdr:from>
    <xdr:to>
      <xdr:col>26</xdr:col>
      <xdr:colOff>342900</xdr:colOff>
      <xdr:row>60</xdr:row>
      <xdr:rowOff>76200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>
          <a:off x="15773400" y="13144500"/>
          <a:ext cx="914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609600</xdr:colOff>
      <xdr:row>52</xdr:row>
      <xdr:rowOff>61505</xdr:rowOff>
    </xdr:from>
    <xdr:to>
      <xdr:col>27</xdr:col>
      <xdr:colOff>405493</xdr:colOff>
      <xdr:row>52</xdr:row>
      <xdr:rowOff>61505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>
          <a:stCxn id="57" idx="3"/>
          <a:endCxn id="135" idx="1"/>
        </xdr:cNvCxnSpPr>
      </xdr:nvCxnSpPr>
      <xdr:spPr>
        <a:xfrm flipV="1">
          <a:off x="15697200" y="11605805"/>
          <a:ext cx="16818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405493</xdr:colOff>
      <xdr:row>59</xdr:row>
      <xdr:rowOff>8709</xdr:rowOff>
    </xdr:from>
    <xdr:to>
      <xdr:col>31</xdr:col>
      <xdr:colOff>266700</xdr:colOff>
      <xdr:row>64</xdr:row>
      <xdr:rowOff>152401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/>
      </xdr:nvSpPr>
      <xdr:spPr>
        <a:xfrm>
          <a:off x="17379043" y="12886509"/>
          <a:ext cx="237580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rgbClr val="002060"/>
              </a:solidFill>
            </a:rPr>
            <a:t>Is</a:t>
          </a:r>
          <a:r>
            <a:rPr lang="en-US" sz="2400" baseline="0">
              <a:solidFill>
                <a:srgbClr val="002060"/>
              </a:solidFill>
            </a:rPr>
            <a:t> it not true?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336097</xdr:colOff>
      <xdr:row>55</xdr:row>
      <xdr:rowOff>38101</xdr:rowOff>
    </xdr:from>
    <xdr:to>
      <xdr:col>29</xdr:col>
      <xdr:colOff>336097</xdr:colOff>
      <xdr:row>59</xdr:row>
      <xdr:rowOff>8709</xdr:rowOff>
    </xdr:to>
    <xdr:cxnSp macro="">
      <xdr:nvCxnSpPr>
        <xdr:cNvPr id="158" name="Straight Arrow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>
          <a:stCxn id="135" idx="2"/>
          <a:endCxn id="156" idx="0"/>
        </xdr:cNvCxnSpPr>
      </xdr:nvCxnSpPr>
      <xdr:spPr>
        <a:xfrm>
          <a:off x="18566947" y="12153901"/>
          <a:ext cx="0" cy="7326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386443</xdr:colOff>
      <xdr:row>40</xdr:row>
      <xdr:rowOff>8709</xdr:rowOff>
    </xdr:from>
    <xdr:to>
      <xdr:col>31</xdr:col>
      <xdr:colOff>247650</xdr:colOff>
      <xdr:row>45</xdr:row>
      <xdr:rowOff>152401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/>
      </xdr:nvSpPr>
      <xdr:spPr>
        <a:xfrm>
          <a:off x="17359993" y="9267009"/>
          <a:ext cx="2375807" cy="109619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aseline="0">
              <a:solidFill>
                <a:srgbClr val="002060"/>
              </a:solidFill>
            </a:rPr>
            <a:t>It is true</a:t>
          </a:r>
          <a:endParaRPr lang="en-US" sz="2400">
            <a:solidFill>
              <a:srgbClr val="002060"/>
            </a:solidFill>
          </a:endParaRPr>
        </a:p>
      </xdr:txBody>
    </xdr:sp>
    <xdr:clientData/>
  </xdr:twoCellAnchor>
  <xdr:twoCellAnchor>
    <xdr:from>
      <xdr:col>29</xdr:col>
      <xdr:colOff>317047</xdr:colOff>
      <xdr:row>45</xdr:row>
      <xdr:rowOff>152401</xdr:rowOff>
    </xdr:from>
    <xdr:to>
      <xdr:col>29</xdr:col>
      <xdr:colOff>336097</xdr:colOff>
      <xdr:row>49</xdr:row>
      <xdr:rowOff>84909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CxnSpPr>
          <a:stCxn id="135" idx="0"/>
          <a:endCxn id="166" idx="2"/>
        </xdr:cNvCxnSpPr>
      </xdr:nvCxnSpPr>
      <xdr:spPr>
        <a:xfrm flipH="1" flipV="1">
          <a:off x="18547897" y="10363201"/>
          <a:ext cx="19050" cy="6945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1</xdr:row>
      <xdr:rowOff>57150</xdr:rowOff>
    </xdr:from>
    <xdr:to>
      <xdr:col>37</xdr:col>
      <xdr:colOff>76200</xdr:colOff>
      <xdr:row>8</xdr:row>
      <xdr:rowOff>133350</xdr:rowOff>
    </xdr:to>
    <xdr:sp macro="" textlink="">
      <xdr:nvSpPr>
        <xdr:cNvPr id="171" name="Rounded Rectangle 1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/>
      </xdr:nvSpPr>
      <xdr:spPr>
        <a:xfrm>
          <a:off x="13144500" y="247650"/>
          <a:ext cx="10191750" cy="1409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Reference Logic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309562</xdr:colOff>
      <xdr:row>70</xdr:row>
      <xdr:rowOff>23813</xdr:rowOff>
    </xdr:from>
    <xdr:to>
      <xdr:col>40</xdr:col>
      <xdr:colOff>119062</xdr:colOff>
      <xdr:row>78</xdr:row>
      <xdr:rowOff>23813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692062" y="13358813"/>
          <a:ext cx="121920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3600"/>
        </a:p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</a:rPr>
            <a:t>You</a:t>
          </a:r>
          <a:r>
            <a:rPr lang="en-US" sz="3600" b="1" baseline="0">
              <a:solidFill>
                <a:schemeClr val="accent3">
                  <a:lumMod val="50000"/>
                </a:schemeClr>
              </a:solidFill>
            </a:rPr>
            <a:t> can adapt this logic to reflect your own thought process.</a:t>
          </a:r>
          <a:endParaRPr lang="en-US" sz="3600" b="1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793750</xdr:colOff>
      <xdr:row>8</xdr:row>
      <xdr:rowOff>127000</xdr:rowOff>
    </xdr:from>
    <xdr:to>
      <xdr:col>36</xdr:col>
      <xdr:colOff>31750</xdr:colOff>
      <xdr:row>18</xdr:row>
      <xdr:rowOff>63500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433675" y="2870200"/>
          <a:ext cx="4638675" cy="203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18</xdr:row>
      <xdr:rowOff>127000</xdr:rowOff>
    </xdr:from>
    <xdr:to>
      <xdr:col>36</xdr:col>
      <xdr:colOff>0</xdr:colOff>
      <xdr:row>23</xdr:row>
      <xdr:rowOff>31750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5468600" y="4965700"/>
          <a:ext cx="4572000" cy="1343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793750</xdr:colOff>
      <xdr:row>37</xdr:row>
      <xdr:rowOff>128588</xdr:rowOff>
    </xdr:from>
    <xdr:to>
      <xdr:col>36</xdr:col>
      <xdr:colOff>0</xdr:colOff>
      <xdr:row>41</xdr:row>
      <xdr:rowOff>63500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15433675" y="9244013"/>
          <a:ext cx="4606925" cy="7635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793750</xdr:colOff>
      <xdr:row>23</xdr:row>
      <xdr:rowOff>95250</xdr:rowOff>
    </xdr:from>
    <xdr:to>
      <xdr:col>35</xdr:col>
      <xdr:colOff>412750</xdr:colOff>
      <xdr:row>37</xdr:row>
      <xdr:rowOff>127000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15433675" y="6372225"/>
          <a:ext cx="4581525" cy="2870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31750</xdr:colOff>
      <xdr:row>74</xdr:row>
      <xdr:rowOff>0</xdr:rowOff>
    </xdr:from>
    <xdr:to>
      <xdr:col>43</xdr:col>
      <xdr:colOff>63500</xdr:colOff>
      <xdr:row>74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18815050" y="17364075"/>
          <a:ext cx="58229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17</xdr:row>
      <xdr:rowOff>95250</xdr:rowOff>
    </xdr:from>
    <xdr:to>
      <xdr:col>43</xdr:col>
      <xdr:colOff>0</xdr:colOff>
      <xdr:row>29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22574250" y="5476875"/>
          <a:ext cx="2781300" cy="1219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29</xdr:row>
      <xdr:rowOff>0</xdr:rowOff>
    </xdr:from>
    <xdr:to>
      <xdr:col>43</xdr:col>
      <xdr:colOff>0</xdr:colOff>
      <xdr:row>39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5400000" flipH="1" flipV="1">
          <a:off x="22902862" y="7929563"/>
          <a:ext cx="2124075" cy="1219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1016000</xdr:colOff>
      <xdr:row>57</xdr:row>
      <xdr:rowOff>0</xdr:rowOff>
    </xdr:from>
    <xdr:to>
      <xdr:col>50</xdr:col>
      <xdr:colOff>63500</xdr:colOff>
      <xdr:row>75</xdr:row>
      <xdr:rowOff>95250</xdr:rowOff>
    </xdr:to>
    <xdr:cxnSp macro="">
      <xdr:nvCxnSpPr>
        <xdr:cNvPr id="9" name="Elbow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5400000" flipH="1" flipV="1">
          <a:off x="26728737" y="14168438"/>
          <a:ext cx="3990975" cy="2971800"/>
        </a:xfrm>
        <a:prstGeom prst="bentConnector3">
          <a:avLst>
            <a:gd name="adj1" fmla="val -175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28</xdr:row>
      <xdr:rowOff>31750</xdr:rowOff>
    </xdr:from>
    <xdr:to>
      <xdr:col>50</xdr:col>
      <xdr:colOff>31750</xdr:colOff>
      <xdr:row>44</xdr:row>
      <xdr:rowOff>31750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27289125" y="7308850"/>
          <a:ext cx="2889250" cy="3381375"/>
        </a:xfrm>
        <a:prstGeom prst="bentConnector3">
          <a:avLst>
            <a:gd name="adj1" fmla="val 101352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31750</xdr:colOff>
      <xdr:row>11</xdr:row>
      <xdr:rowOff>158750</xdr:rowOff>
    </xdr:from>
    <xdr:to>
      <xdr:col>18</xdr:col>
      <xdr:colOff>571500</xdr:colOff>
      <xdr:row>11</xdr:row>
      <xdr:rowOff>160338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6804025" y="3482975"/>
          <a:ext cx="11493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825500</xdr:colOff>
      <xdr:row>11</xdr:row>
      <xdr:rowOff>158750</xdr:rowOff>
    </xdr:from>
    <xdr:to>
      <xdr:col>24</xdr:col>
      <xdr:colOff>666750</xdr:colOff>
      <xdr:row>11</xdr:row>
      <xdr:rowOff>160338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1055350" y="3482975"/>
          <a:ext cx="143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24</xdr:row>
      <xdr:rowOff>158750</xdr:rowOff>
    </xdr:from>
    <xdr:to>
      <xdr:col>19</xdr:col>
      <xdr:colOff>0</xdr:colOff>
      <xdr:row>24</xdr:row>
      <xdr:rowOff>158750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6772275" y="6635750"/>
          <a:ext cx="12192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24</xdr:row>
      <xdr:rowOff>127000</xdr:rowOff>
    </xdr:from>
    <xdr:to>
      <xdr:col>25</xdr:col>
      <xdr:colOff>0</xdr:colOff>
      <xdr:row>24</xdr:row>
      <xdr:rowOff>127000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flipV="1">
          <a:off x="11087100" y="6604000"/>
          <a:ext cx="1428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39</xdr:row>
      <xdr:rowOff>158750</xdr:rowOff>
    </xdr:from>
    <xdr:to>
      <xdr:col>25</xdr:col>
      <xdr:colOff>6350</xdr:colOff>
      <xdr:row>39</xdr:row>
      <xdr:rowOff>158750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11087100" y="9664700"/>
          <a:ext cx="1435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596900</xdr:colOff>
      <xdr:row>39</xdr:row>
      <xdr:rowOff>152400</xdr:rowOff>
    </xdr:from>
    <xdr:to>
      <xdr:col>18</xdr:col>
      <xdr:colOff>596900</xdr:colOff>
      <xdr:row>39</xdr:row>
      <xdr:rowOff>153988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6759575" y="9658350"/>
          <a:ext cx="1219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533400</xdr:colOff>
      <xdr:row>75</xdr:row>
      <xdr:rowOff>184150</xdr:rowOff>
    </xdr:from>
    <xdr:to>
      <xdr:col>18</xdr:col>
      <xdr:colOff>533400</xdr:colOff>
      <xdr:row>75</xdr:row>
      <xdr:rowOff>185738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6696075" y="17738725"/>
          <a:ext cx="1219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793750</xdr:colOff>
      <xdr:row>76</xdr:row>
      <xdr:rowOff>0</xdr:rowOff>
    </xdr:from>
    <xdr:to>
      <xdr:col>24</xdr:col>
      <xdr:colOff>666750</xdr:colOff>
      <xdr:row>76</xdr:row>
      <xdr:rowOff>1588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11023600" y="17745075"/>
          <a:ext cx="1463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787400</xdr:colOff>
      <xdr:row>76</xdr:row>
      <xdr:rowOff>31750</xdr:rowOff>
    </xdr:from>
    <xdr:to>
      <xdr:col>30</xdr:col>
      <xdr:colOff>0</xdr:colOff>
      <xdr:row>76</xdr:row>
      <xdr:rowOff>31750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flipV="1">
          <a:off x="15427325" y="17776825"/>
          <a:ext cx="6794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527050</xdr:colOff>
      <xdr:row>88</xdr:row>
      <xdr:rowOff>304800</xdr:rowOff>
    </xdr:from>
    <xdr:to>
      <xdr:col>18</xdr:col>
      <xdr:colOff>527050</xdr:colOff>
      <xdr:row>88</xdr:row>
      <xdr:rowOff>306388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>
          <a:off x="6689725" y="21583650"/>
          <a:ext cx="1219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793750</xdr:colOff>
      <xdr:row>88</xdr:row>
      <xdr:rowOff>317500</xdr:rowOff>
    </xdr:from>
    <xdr:to>
      <xdr:col>25</xdr:col>
      <xdr:colOff>0</xdr:colOff>
      <xdr:row>88</xdr:row>
      <xdr:rowOff>317500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flipV="1">
          <a:off x="11023600" y="21596350"/>
          <a:ext cx="14922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793750</xdr:colOff>
      <xdr:row>89</xdr:row>
      <xdr:rowOff>11112</xdr:rowOff>
    </xdr:from>
    <xdr:to>
      <xdr:col>30</xdr:col>
      <xdr:colOff>31750</xdr:colOff>
      <xdr:row>89</xdr:row>
      <xdr:rowOff>11112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15433675" y="21651912"/>
          <a:ext cx="704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63500</xdr:colOff>
      <xdr:row>81</xdr:row>
      <xdr:rowOff>0</xdr:rowOff>
    </xdr:from>
    <xdr:to>
      <xdr:col>44</xdr:col>
      <xdr:colOff>285750</xdr:colOff>
      <xdr:row>87</xdr:row>
      <xdr:rowOff>63500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flipV="1">
          <a:off x="18846800" y="18754725"/>
          <a:ext cx="7051675" cy="2225675"/>
        </a:xfrm>
        <a:prstGeom prst="bentConnector3">
          <a:avLst>
            <a:gd name="adj1" fmla="val 98649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635000</xdr:colOff>
      <xdr:row>66</xdr:row>
      <xdr:rowOff>31750</xdr:rowOff>
    </xdr:from>
    <xdr:to>
      <xdr:col>44</xdr:col>
      <xdr:colOff>317500</xdr:colOff>
      <xdr:row>70</xdr:row>
      <xdr:rowOff>0</xdr:rowOff>
    </xdr:to>
    <xdr:cxnSp macro="">
      <xdr:nvCxnSpPr>
        <xdr:cNvPr id="24" name="Elbow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>
          <a:off x="3683000" y="15595600"/>
          <a:ext cx="22247225" cy="730250"/>
        </a:xfrm>
        <a:prstGeom prst="bentConnector3">
          <a:avLst>
            <a:gd name="adj1" fmla="val 10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317500</xdr:colOff>
      <xdr:row>63</xdr:row>
      <xdr:rowOff>127000</xdr:rowOff>
    </xdr:from>
    <xdr:to>
      <xdr:col>14</xdr:col>
      <xdr:colOff>317500</xdr:colOff>
      <xdr:row>66</xdr:row>
      <xdr:rowOff>31750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5400000">
          <a:off x="5018087" y="15352713"/>
          <a:ext cx="4857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25400</xdr:colOff>
      <xdr:row>61</xdr:row>
      <xdr:rowOff>25400</xdr:rowOff>
    </xdr:from>
    <xdr:to>
      <xdr:col>21</xdr:col>
      <xdr:colOff>25400</xdr:colOff>
      <xdr:row>66</xdr:row>
      <xdr:rowOff>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9024937" y="15066963"/>
          <a:ext cx="9937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30956</xdr:colOff>
      <xdr:row>63</xdr:row>
      <xdr:rowOff>96044</xdr:rowOff>
    </xdr:from>
    <xdr:to>
      <xdr:col>27</xdr:col>
      <xdr:colOff>32544</xdr:colOff>
      <xdr:row>66</xdr:row>
      <xdr:rowOff>32544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5400000">
          <a:off x="13584237" y="15336838"/>
          <a:ext cx="5175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203200</xdr:colOff>
      <xdr:row>2</xdr:row>
      <xdr:rowOff>285750</xdr:rowOff>
    </xdr:from>
    <xdr:to>
      <xdr:col>63</xdr:col>
      <xdr:colOff>254000</xdr:colOff>
      <xdr:row>6</xdr:row>
      <xdr:rowOff>3810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32105600" y="996950"/>
          <a:ext cx="12344400" cy="1191260"/>
        </a:xfrm>
        <a:prstGeom prst="roundRect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>
              <a:solidFill>
                <a:schemeClr val="bg1"/>
              </a:solidFill>
            </a:rPr>
            <a:t>Use</a:t>
          </a:r>
          <a:r>
            <a:rPr lang="en-US" sz="5400" b="1" baseline="0">
              <a:solidFill>
                <a:schemeClr val="bg1"/>
              </a:solidFill>
            </a:rPr>
            <a:t> to Calculate the Net Income Effect</a:t>
          </a:r>
          <a:endParaRPr lang="en-US" sz="54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23</xdr:col>
          <xdr:colOff>0</xdr:colOff>
          <xdr:row>30</xdr:row>
          <xdr:rowOff>133350</xdr:rowOff>
        </xdr:to>
        <xdr:sp macro="" textlink="">
          <xdr:nvSpPr>
            <xdr:cNvPr id="9217" name="ScrollBar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61</xdr:row>
          <xdr:rowOff>0</xdr:rowOff>
        </xdr:from>
        <xdr:to>
          <xdr:col>29</xdr:col>
          <xdr:colOff>57150</xdr:colOff>
          <xdr:row>63</xdr:row>
          <xdr:rowOff>190500</xdr:rowOff>
        </xdr:to>
        <xdr:sp macro="" textlink="">
          <xdr:nvSpPr>
            <xdr:cNvPr id="9218" name="ScrollBar4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476250</xdr:colOff>
          <xdr:row>43</xdr:row>
          <xdr:rowOff>0</xdr:rowOff>
        </xdr:from>
        <xdr:to>
          <xdr:col>23</xdr:col>
          <xdr:colOff>57150</xdr:colOff>
          <xdr:row>45</xdr:row>
          <xdr:rowOff>57150</xdr:rowOff>
        </xdr:to>
        <xdr:sp macro="" textlink="">
          <xdr:nvSpPr>
            <xdr:cNvPr id="9219" name="ScrollBar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23</xdr:col>
          <xdr:colOff>0</xdr:colOff>
          <xdr:row>17</xdr:row>
          <xdr:rowOff>57150</xdr:rowOff>
        </xdr:to>
        <xdr:sp macro="" textlink="">
          <xdr:nvSpPr>
            <xdr:cNvPr id="9220" name="ScrollBar8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16</xdr:col>
          <xdr:colOff>552450</xdr:colOff>
          <xdr:row>30</xdr:row>
          <xdr:rowOff>171450</xdr:rowOff>
        </xdr:to>
        <xdr:sp macro="" textlink="">
          <xdr:nvSpPr>
            <xdr:cNvPr id="9221" name="ScrollBar10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0</xdr:rowOff>
        </xdr:from>
        <xdr:to>
          <xdr:col>17</xdr:col>
          <xdr:colOff>19050</xdr:colOff>
          <xdr:row>45</xdr:row>
          <xdr:rowOff>76200</xdr:rowOff>
        </xdr:to>
        <xdr:sp macro="" textlink="">
          <xdr:nvSpPr>
            <xdr:cNvPr id="9222" name="ScrollBar15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133350</xdr:rowOff>
        </xdr:from>
        <xdr:to>
          <xdr:col>17</xdr:col>
          <xdr:colOff>57150</xdr:colOff>
          <xdr:row>63</xdr:row>
          <xdr:rowOff>133350</xdr:rowOff>
        </xdr:to>
        <xdr:sp macro="" textlink="">
          <xdr:nvSpPr>
            <xdr:cNvPr id="9223" name="ScrollBar16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307975</xdr:colOff>
      <xdr:row>2</xdr:row>
      <xdr:rowOff>38100</xdr:rowOff>
    </xdr:from>
    <xdr:to>
      <xdr:col>43</xdr:col>
      <xdr:colOff>1238250</xdr:colOff>
      <xdr:row>5</xdr:row>
      <xdr:rowOff>31298</xdr:rowOff>
    </xdr:to>
    <xdr:sp macro="" textlink="">
      <xdr:nvSpPr>
        <xdr:cNvPr id="42" name="Rounded Rectangle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20564475" y="736600"/>
          <a:ext cx="8804275" cy="104094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Financial 'What-if" Tool v.1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330200</xdr:colOff>
      <xdr:row>2</xdr:row>
      <xdr:rowOff>127000</xdr:rowOff>
    </xdr:from>
    <xdr:to>
      <xdr:col>6</xdr:col>
      <xdr:colOff>133350</xdr:colOff>
      <xdr:row>7</xdr:row>
      <xdr:rowOff>241299</xdr:rowOff>
    </xdr:to>
    <xdr:sp macro="" textlink="">
      <xdr:nvSpPr>
        <xdr:cNvPr id="43" name="Left Arrow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/>
      </xdr:nvSpPr>
      <xdr:spPr>
        <a:xfrm>
          <a:off x="1600200" y="838200"/>
          <a:ext cx="2343150" cy="1790699"/>
        </a:xfrm>
        <a:prstGeom prst="leftArrow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00206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45</xdr:col>
      <xdr:colOff>158750</xdr:colOff>
      <xdr:row>9</xdr:row>
      <xdr:rowOff>0</xdr:rowOff>
    </xdr:from>
    <xdr:to>
      <xdr:col>63</xdr:col>
      <xdr:colOff>209550</xdr:colOff>
      <xdr:row>19</xdr:row>
      <xdr:rowOff>285750</xdr:rowOff>
    </xdr:to>
    <xdr:sp macro="" textlink="">
      <xdr:nvSpPr>
        <xdr:cNvPr id="39" name="Rounded Rectangle 2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/>
      </xdr:nvSpPr>
      <xdr:spPr>
        <a:xfrm>
          <a:off x="30829250" y="2889250"/>
          <a:ext cx="11830050" cy="244475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>
              <a:solidFill>
                <a:srgbClr val="002060"/>
              </a:solidFill>
            </a:rPr>
            <a:t>Please do not</a:t>
          </a:r>
          <a:r>
            <a:rPr lang="en-US" sz="5400" b="1" baseline="0">
              <a:solidFill>
                <a:srgbClr val="002060"/>
              </a:solidFill>
            </a:rPr>
            <a:t> type </a:t>
          </a:r>
          <a:r>
            <a:rPr lang="en-US" sz="5400" b="1">
              <a:solidFill>
                <a:srgbClr val="002060"/>
              </a:solidFill>
            </a:rPr>
            <a:t>any values in any cells</a:t>
          </a:r>
          <a:r>
            <a:rPr lang="en-US" sz="5400" b="1" baseline="0">
              <a:solidFill>
                <a:srgbClr val="002060"/>
              </a:solidFill>
            </a:rPr>
            <a:t> except the Current Unit Price</a:t>
          </a:r>
          <a:r>
            <a:rPr lang="en-US" sz="5400" b="1">
              <a:solidFill>
                <a:srgbClr val="002060"/>
              </a:solidFill>
            </a:rPr>
            <a:t> </a:t>
          </a:r>
          <a:r>
            <a:rPr lang="en-US" sz="5400" b="1" baseline="0">
              <a:solidFill>
                <a:srgbClr val="002060"/>
              </a:solidFill>
            </a:rPr>
            <a:t> </a:t>
          </a:r>
          <a:endParaRPr lang="en-US" sz="5400" b="1">
            <a:solidFill>
              <a:srgbClr val="002060"/>
            </a:solidFill>
          </a:endParaRPr>
        </a:p>
      </xdr:txBody>
    </xdr:sp>
    <xdr:clientData/>
  </xdr:twoCellAnchor>
  <xdr:twoCellAnchor>
    <xdr:from>
      <xdr:col>3</xdr:col>
      <xdr:colOff>508000</xdr:colOff>
      <xdr:row>17</xdr:row>
      <xdr:rowOff>222250</xdr:rowOff>
    </xdr:from>
    <xdr:to>
      <xdr:col>8</xdr:col>
      <xdr:colOff>412750</xdr:colOff>
      <xdr:row>33</xdr:row>
      <xdr:rowOff>63500</xdr:rowOff>
    </xdr:to>
    <xdr:sp macro="" textlink="">
      <xdr:nvSpPr>
        <xdr:cNvPr id="28" name="Speech Bubble: Rectangle with Corners Rounded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317750" y="4762500"/>
          <a:ext cx="2921000" cy="3460750"/>
        </a:xfrm>
        <a:prstGeom prst="wedgeRoundRectCallout">
          <a:avLst>
            <a:gd name="adj1" fmla="val 132880"/>
            <a:gd name="adj2" fmla="val -8310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Enter WetLawn's </a:t>
          </a:r>
        </a:p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Current Unit Price</a:t>
          </a:r>
        </a:p>
      </xdr:txBody>
    </xdr:sp>
    <xdr:clientData/>
  </xdr:twoCellAnchor>
  <xdr:twoCellAnchor>
    <xdr:from>
      <xdr:col>53</xdr:col>
      <xdr:colOff>209550</xdr:colOff>
      <xdr:row>40</xdr:row>
      <xdr:rowOff>127000</xdr:rowOff>
    </xdr:from>
    <xdr:to>
      <xdr:col>64</xdr:col>
      <xdr:colOff>50800</xdr:colOff>
      <xdr:row>59</xdr:row>
      <xdr:rowOff>0</xdr:rowOff>
    </xdr:to>
    <xdr:sp macro="" textlink="">
      <xdr:nvSpPr>
        <xdr:cNvPr id="40" name="Rounded Rectangle 28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/>
      </xdr:nvSpPr>
      <xdr:spPr>
        <a:xfrm>
          <a:off x="38055550" y="9855200"/>
          <a:ext cx="6826250" cy="48768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>
              <a:solidFill>
                <a:srgbClr val="002060"/>
              </a:solidFill>
            </a:rPr>
            <a:t>Valuation of</a:t>
          </a:r>
          <a:r>
            <a:rPr lang="en-US" sz="5400" b="1" baseline="0">
              <a:solidFill>
                <a:srgbClr val="002060"/>
              </a:solidFill>
            </a:rPr>
            <a:t> the firm will be based on how efficient this net income is produced</a:t>
          </a:r>
          <a:endParaRPr lang="en-US" sz="54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8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5.emf"/><Relationship Id="rId12" Type="http://schemas.openxmlformats.org/officeDocument/2006/relationships/control" Target="../activeX/activeX5.xml"/><Relationship Id="rId17" Type="http://schemas.openxmlformats.org/officeDocument/2006/relationships/image" Target="../media/image10.emf"/><Relationship Id="rId2" Type="http://schemas.openxmlformats.org/officeDocument/2006/relationships/drawing" Target="../drawings/drawing8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5" Type="http://schemas.openxmlformats.org/officeDocument/2006/relationships/image" Target="../media/image9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6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5123-C30F-4F61-BF1F-6504E000C804}">
  <sheetPr>
    <pageSetUpPr fitToPage="1"/>
  </sheetPr>
  <dimension ref="A1:M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67"/>
  </cols>
  <sheetData>
    <row r="1" spans="1:1" x14ac:dyDescent="0.25">
      <c r="A1" s="67" t="s">
        <v>32</v>
      </c>
    </row>
    <row r="24" spans="5:13" x14ac:dyDescent="0.25">
      <c r="E24" s="72"/>
      <c r="F24" s="72"/>
      <c r="G24" s="72"/>
      <c r="H24" s="72"/>
      <c r="I24" s="72"/>
      <c r="J24" s="72"/>
      <c r="K24" s="72"/>
      <c r="L24" s="72"/>
      <c r="M24" s="72"/>
    </row>
    <row r="25" spans="5:13" x14ac:dyDescent="0.25">
      <c r="E25" s="72"/>
      <c r="F25" s="72"/>
      <c r="G25" s="72"/>
      <c r="H25" s="72"/>
      <c r="I25" s="72"/>
      <c r="J25" s="72"/>
      <c r="K25" s="72"/>
      <c r="L25" s="72"/>
      <c r="M25" s="72"/>
    </row>
    <row r="26" spans="5:13" x14ac:dyDescent="0.25">
      <c r="E26" s="72"/>
      <c r="F26" s="72"/>
      <c r="G26" s="72"/>
      <c r="H26" s="72"/>
      <c r="I26" s="72"/>
      <c r="J26" s="72"/>
      <c r="K26" s="72"/>
      <c r="L26" s="72"/>
      <c r="M26" s="72"/>
    </row>
    <row r="27" spans="5:13" x14ac:dyDescent="0.25">
      <c r="E27" s="72"/>
      <c r="F27" s="72"/>
      <c r="G27" s="72"/>
      <c r="H27" s="72"/>
      <c r="I27" s="72"/>
      <c r="J27" s="72"/>
      <c r="K27" s="72"/>
      <c r="L27" s="72"/>
      <c r="M27" s="72"/>
    </row>
    <row r="28" spans="5:13" x14ac:dyDescent="0.25">
      <c r="E28" s="72"/>
      <c r="F28" s="72"/>
      <c r="G28" s="72"/>
      <c r="H28" s="72"/>
      <c r="I28" s="72"/>
      <c r="J28" s="72"/>
      <c r="K28" s="72"/>
      <c r="L28" s="72"/>
      <c r="M28" s="72"/>
    </row>
    <row r="29" spans="5:13" x14ac:dyDescent="0.25">
      <c r="E29" s="72"/>
      <c r="F29" s="72"/>
      <c r="G29" s="72"/>
      <c r="H29" s="72"/>
      <c r="I29" s="72"/>
      <c r="J29" s="72"/>
      <c r="K29" s="72"/>
      <c r="L29" s="72"/>
      <c r="M29" s="72"/>
    </row>
    <row r="30" spans="5:13" x14ac:dyDescent="0.25">
      <c r="E30" s="72"/>
      <c r="F30" s="72"/>
      <c r="G30" s="72"/>
      <c r="H30" s="72"/>
      <c r="I30" s="72"/>
      <c r="J30" s="72"/>
      <c r="K30" s="72"/>
      <c r="L30" s="72"/>
      <c r="M30" s="72"/>
    </row>
    <row r="31" spans="5:13" x14ac:dyDescent="0.25">
      <c r="E31" s="72"/>
      <c r="F31" s="72"/>
      <c r="G31" s="72"/>
      <c r="H31" s="72"/>
      <c r="I31" s="72"/>
      <c r="J31" s="72"/>
      <c r="K31" s="72"/>
      <c r="L31" s="72"/>
      <c r="M31" s="72"/>
    </row>
  </sheetData>
  <mergeCells count="1">
    <mergeCell ref="E24:M31"/>
  </mergeCells>
  <pageMargins left="0.7" right="0.7" top="0.75" bottom="0.75" header="0.3" footer="0.3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8496-1CC2-4C29-931E-6F15D9FA27BF}">
  <sheetPr>
    <pageSetUpPr fitToPage="1"/>
  </sheetPr>
  <dimension ref="A1:AA44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68"/>
  </cols>
  <sheetData>
    <row r="1" spans="1:27" x14ac:dyDescent="0.25">
      <c r="A1" s="68" t="s">
        <v>32</v>
      </c>
    </row>
    <row r="12" spans="1:27" x14ac:dyDescent="0.25"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x14ac:dyDescent="0.25"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27" x14ac:dyDescent="0.25"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x14ac:dyDescent="0.25"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27" x14ac:dyDescent="0.25"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1:27" x14ac:dyDescent="0.25"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</row>
    <row r="18" spans="11:27" x14ac:dyDescent="0.25"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11:27" x14ac:dyDescent="0.25"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</row>
    <row r="20" spans="11:27" x14ac:dyDescent="0.25"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</row>
    <row r="21" spans="11:27" x14ac:dyDescent="0.25"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11:27" x14ac:dyDescent="0.25"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</row>
    <row r="23" spans="11:27" x14ac:dyDescent="0.25"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</row>
    <row r="24" spans="11:27" x14ac:dyDescent="0.25"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</row>
    <row r="25" spans="11:27" x14ac:dyDescent="0.25"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 spans="11:27" x14ac:dyDescent="0.25"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1:27" x14ac:dyDescent="0.25"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11:27" x14ac:dyDescent="0.25"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11:27" x14ac:dyDescent="0.25"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</row>
    <row r="30" spans="11:27" x14ac:dyDescent="0.25"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</row>
    <row r="31" spans="11:27" x14ac:dyDescent="0.25"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</row>
    <row r="32" spans="11:27" x14ac:dyDescent="0.25"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1:27" x14ac:dyDescent="0.25"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11:27" x14ac:dyDescent="0.25"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1:27" x14ac:dyDescent="0.25"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</row>
    <row r="36" spans="11:27" x14ac:dyDescent="0.25"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11:27" x14ac:dyDescent="0.25"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11:27" x14ac:dyDescent="0.25"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1:27" x14ac:dyDescent="0.25"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1:27" x14ac:dyDescent="0.25"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1:27" x14ac:dyDescent="0.25"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1:27" x14ac:dyDescent="0.25"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1:27" x14ac:dyDescent="0.25"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11:27" x14ac:dyDescent="0.25"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</sheetData>
  <sheetProtection algorithmName="SHA-512" hashValue="wKKdsJNjjF67dvZ6pbMplfiRf7Xa20fdIa5dPHXaQbByMRdZh2ZChWVFOIp5IpGLUI5PtOeF+ri1RwvEZodZug==" saltValue="7KKS5lhi8IcWG49+m6vbAQ==" spinCount="100000" sheet="1" objects="1" scenarios="1"/>
  <pageMargins left="0.7" right="0.7" top="0.75" bottom="0.75" header="0.3" footer="0.3"/>
  <pageSetup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796D-71A6-469B-85B2-57E1C76ACAC8}">
  <sheetPr codeName="Sheet2">
    <pageSetUpPr fitToPage="1"/>
  </sheetPr>
  <dimension ref="C1:U35"/>
  <sheetViews>
    <sheetView workbookViewId="0"/>
  </sheetViews>
  <sheetFormatPr defaultRowHeight="15" x14ac:dyDescent="0.25"/>
  <cols>
    <col min="3" max="4" width="5" customWidth="1"/>
    <col min="17" max="17" width="20.42578125" bestFit="1" customWidth="1"/>
    <col min="18" max="18" width="20.140625" customWidth="1"/>
    <col min="19" max="19" width="20.7109375" customWidth="1"/>
    <col min="20" max="20" width="12.5703125" customWidth="1"/>
  </cols>
  <sheetData>
    <row r="1" spans="3:21" x14ac:dyDescent="0.25">
      <c r="F1" s="75"/>
      <c r="G1" s="75"/>
      <c r="H1" s="75"/>
      <c r="I1" s="75"/>
      <c r="J1" s="75"/>
      <c r="K1" s="75"/>
      <c r="L1" s="75"/>
      <c r="M1" s="75"/>
    </row>
    <row r="2" spans="3:21" x14ac:dyDescent="0.25">
      <c r="E2" s="76" t="s">
        <v>25</v>
      </c>
      <c r="F2" s="76"/>
      <c r="G2" s="76"/>
      <c r="H2" s="76"/>
      <c r="I2" s="76"/>
      <c r="J2" s="76"/>
      <c r="K2" s="76"/>
      <c r="L2" s="76"/>
      <c r="M2" s="76"/>
      <c r="N2" s="76"/>
    </row>
    <row r="3" spans="3:21" x14ac:dyDescent="0.25">
      <c r="E3" s="77" t="s">
        <v>26</v>
      </c>
      <c r="F3" s="77"/>
      <c r="G3" s="77"/>
      <c r="H3" s="77"/>
      <c r="I3" s="77"/>
      <c r="J3" s="77"/>
      <c r="K3" s="77"/>
      <c r="L3" s="77"/>
      <c r="M3" s="77"/>
      <c r="N3" s="77"/>
    </row>
    <row r="4" spans="3:21" x14ac:dyDescent="0.25">
      <c r="D4" s="36"/>
      <c r="E4" s="37">
        <v>0.05</v>
      </c>
      <c r="F4" s="37">
        <v>0.1</v>
      </c>
      <c r="G4" s="37">
        <v>0.15</v>
      </c>
      <c r="H4" s="37">
        <v>0.2</v>
      </c>
      <c r="I4" s="37">
        <v>0.25</v>
      </c>
      <c r="J4" s="37">
        <v>0.3</v>
      </c>
      <c r="K4" s="37">
        <v>0.35</v>
      </c>
      <c r="L4" s="37">
        <v>0.4</v>
      </c>
      <c r="M4" s="37">
        <v>0.45</v>
      </c>
      <c r="N4" s="37">
        <v>0.5</v>
      </c>
    </row>
    <row r="5" spans="3:21" x14ac:dyDescent="0.25">
      <c r="C5" s="78" t="s">
        <v>27</v>
      </c>
      <c r="D5" s="37">
        <v>0.01</v>
      </c>
      <c r="E5" s="38">
        <v>0.25</v>
      </c>
      <c r="F5" s="39">
        <v>0.111</v>
      </c>
      <c r="G5" s="38">
        <v>7.0999999999999994E-2</v>
      </c>
      <c r="H5" s="38">
        <v>5.2999999999999999E-2</v>
      </c>
      <c r="I5" s="38">
        <v>4.2000000000000003E-2</v>
      </c>
      <c r="J5" s="38">
        <v>3.4000000000000002E-2</v>
      </c>
      <c r="K5" s="38">
        <v>2.9000000000000001E-2</v>
      </c>
      <c r="L5" s="38">
        <v>2.5999999999999999E-2</v>
      </c>
      <c r="M5" s="38">
        <v>2.3E-2</v>
      </c>
      <c r="N5" s="38">
        <v>0.02</v>
      </c>
    </row>
    <row r="6" spans="3:21" x14ac:dyDescent="0.25">
      <c r="C6" s="78"/>
      <c r="D6" s="37">
        <v>0.02</v>
      </c>
      <c r="E6" s="38">
        <v>0.66600000000000004</v>
      </c>
      <c r="F6" s="38">
        <v>0.25</v>
      </c>
      <c r="G6" s="38">
        <v>0.154</v>
      </c>
      <c r="H6" s="38">
        <v>0.111</v>
      </c>
      <c r="I6" s="38">
        <v>8.6999999999999994E-2</v>
      </c>
      <c r="J6" s="38">
        <v>7.0999999999999994E-2</v>
      </c>
      <c r="K6" s="38">
        <v>6.0999999999999999E-2</v>
      </c>
      <c r="L6" s="38">
        <v>5.2999999999999999E-2</v>
      </c>
      <c r="M6" s="38">
        <v>4.7E-2</v>
      </c>
      <c r="N6" s="38">
        <v>4.2000000000000003E-2</v>
      </c>
    </row>
    <row r="7" spans="3:21" x14ac:dyDescent="0.25">
      <c r="C7" s="78"/>
      <c r="D7" s="37">
        <v>0.03</v>
      </c>
      <c r="E7" s="38">
        <v>1.5</v>
      </c>
      <c r="F7" s="38">
        <v>0.42799999999999999</v>
      </c>
      <c r="G7" s="38">
        <v>0.25</v>
      </c>
      <c r="H7" s="38">
        <v>0.17599999999999999</v>
      </c>
      <c r="I7" s="38">
        <v>0.13600000000000001</v>
      </c>
      <c r="J7" s="38">
        <v>0.111</v>
      </c>
      <c r="K7" s="38">
        <v>9.4E-2</v>
      </c>
      <c r="L7" s="38">
        <v>8.1000000000000003E-2</v>
      </c>
      <c r="M7" s="38">
        <v>7.0999999999999994E-2</v>
      </c>
      <c r="N7" s="38">
        <v>6.4000000000000001E-2</v>
      </c>
    </row>
    <row r="8" spans="3:21" ht="18.75" x14ac:dyDescent="0.25">
      <c r="C8" s="78"/>
      <c r="D8" s="37">
        <v>0.04</v>
      </c>
      <c r="E8" s="38">
        <v>4</v>
      </c>
      <c r="F8" s="38">
        <v>0.66600000000000004</v>
      </c>
      <c r="G8" s="38">
        <v>0.36399999999999999</v>
      </c>
      <c r="H8" s="38">
        <v>0.25</v>
      </c>
      <c r="I8" s="38">
        <v>0.19</v>
      </c>
      <c r="J8" s="38">
        <v>0.154</v>
      </c>
      <c r="K8" s="38">
        <v>0.129</v>
      </c>
      <c r="L8" s="38">
        <v>0.111</v>
      </c>
      <c r="M8" s="38">
        <v>9.8000000000000004E-2</v>
      </c>
      <c r="N8" s="38">
        <v>8.6999999999999994E-2</v>
      </c>
      <c r="R8" s="40"/>
      <c r="S8" s="41"/>
      <c r="U8" s="42">
        <v>50</v>
      </c>
    </row>
    <row r="9" spans="3:21" x14ac:dyDescent="0.25">
      <c r="C9" s="78"/>
      <c r="D9" s="37">
        <v>0.05</v>
      </c>
      <c r="E9" s="38"/>
      <c r="F9" s="38">
        <v>1</v>
      </c>
      <c r="G9" s="38">
        <v>0.5</v>
      </c>
      <c r="H9" s="38">
        <v>0.33300000000000002</v>
      </c>
      <c r="I9" s="38">
        <v>0.25</v>
      </c>
      <c r="J9" s="38">
        <v>0.2</v>
      </c>
      <c r="K9" s="38">
        <v>0.16700000000000001</v>
      </c>
      <c r="L9" s="38">
        <v>0.14299999999999999</v>
      </c>
      <c r="M9" s="38">
        <v>0.125</v>
      </c>
      <c r="N9" s="38">
        <v>0.111</v>
      </c>
      <c r="S9" s="43"/>
    </row>
    <row r="10" spans="3:21" ht="18.75" x14ac:dyDescent="0.25">
      <c r="C10" s="78"/>
      <c r="D10" s="37">
        <v>0.06</v>
      </c>
      <c r="E10" s="38"/>
      <c r="F10" s="38">
        <v>1.5</v>
      </c>
      <c r="G10" s="38">
        <v>0.66700000000000004</v>
      </c>
      <c r="H10" s="38">
        <v>0.42899999999999999</v>
      </c>
      <c r="I10" s="38">
        <v>0.316</v>
      </c>
      <c r="J10" s="38">
        <v>0.25</v>
      </c>
      <c r="K10" s="38">
        <v>0.20699999999999999</v>
      </c>
      <c r="L10" s="38">
        <v>0.17599999999999999</v>
      </c>
      <c r="M10" s="38">
        <v>0.154</v>
      </c>
      <c r="N10" s="38">
        <v>0.13600000000000001</v>
      </c>
      <c r="R10" s="40"/>
      <c r="S10" s="41"/>
      <c r="T10" s="49"/>
      <c r="U10" s="49"/>
    </row>
    <row r="11" spans="3:21" x14ac:dyDescent="0.25">
      <c r="C11" s="78"/>
      <c r="D11" s="37">
        <v>7.0000000000000007E-2</v>
      </c>
      <c r="E11" s="38"/>
      <c r="F11" s="38">
        <v>2.3330000000000002</v>
      </c>
      <c r="G11" s="38">
        <v>0.875</v>
      </c>
      <c r="H11" s="38">
        <v>0.53800000000000003</v>
      </c>
      <c r="I11" s="38">
        <v>0.38900000000000001</v>
      </c>
      <c r="J11" s="38">
        <v>0.30399999999999999</v>
      </c>
      <c r="K11" s="38">
        <v>0.25</v>
      </c>
      <c r="L11" s="38">
        <v>0.21199999999999999</v>
      </c>
      <c r="M11" s="38">
        <v>0.185</v>
      </c>
      <c r="N11" s="38">
        <v>0.16300000000000001</v>
      </c>
    </row>
    <row r="12" spans="3:21" x14ac:dyDescent="0.25">
      <c r="C12" s="78"/>
      <c r="D12" s="37">
        <v>0.08</v>
      </c>
      <c r="E12" s="38"/>
      <c r="F12" s="38">
        <v>4</v>
      </c>
      <c r="G12" s="38">
        <v>1.143</v>
      </c>
      <c r="H12" s="38">
        <v>0.66700000000000004</v>
      </c>
      <c r="I12" s="38">
        <v>0.47099999999999997</v>
      </c>
      <c r="J12" s="38">
        <v>0.36399999999999999</v>
      </c>
      <c r="K12" s="38">
        <v>0.29599999999999999</v>
      </c>
      <c r="L12" s="38">
        <v>0.25</v>
      </c>
      <c r="M12" s="38">
        <v>0.216</v>
      </c>
      <c r="N12" s="38">
        <v>0.19</v>
      </c>
    </row>
    <row r="13" spans="3:21" ht="18.75" x14ac:dyDescent="0.3">
      <c r="C13" s="78"/>
      <c r="D13" s="37">
        <v>0.09</v>
      </c>
      <c r="E13" s="38"/>
      <c r="F13" s="38">
        <v>10</v>
      </c>
      <c r="G13" s="38">
        <v>1.5</v>
      </c>
      <c r="H13" s="38">
        <v>0.81799999999999995</v>
      </c>
      <c r="I13" s="38">
        <v>0.56299999999999994</v>
      </c>
      <c r="J13" s="38">
        <v>0.42899999999999999</v>
      </c>
      <c r="K13" s="38">
        <v>0.34599999999999997</v>
      </c>
      <c r="L13" s="38">
        <v>0.28999999999999998</v>
      </c>
      <c r="M13" s="38">
        <v>0.25</v>
      </c>
      <c r="N13" s="38">
        <v>0.22</v>
      </c>
      <c r="R13" s="40"/>
      <c r="S13" s="45"/>
      <c r="U13" s="44">
        <v>20000</v>
      </c>
    </row>
    <row r="14" spans="3:21" x14ac:dyDescent="0.25">
      <c r="C14" s="78"/>
      <c r="D14" s="37">
        <v>0.1</v>
      </c>
      <c r="E14" s="38"/>
      <c r="F14" s="38"/>
      <c r="G14" s="38">
        <v>2</v>
      </c>
      <c r="H14" s="38">
        <v>1</v>
      </c>
      <c r="I14" s="38">
        <v>0.66700000000000004</v>
      </c>
      <c r="J14" s="38">
        <v>0.5</v>
      </c>
      <c r="K14" s="38">
        <v>0.4</v>
      </c>
      <c r="L14" s="38">
        <v>0.33300000000000002</v>
      </c>
      <c r="M14" s="38">
        <v>0.28599999999999998</v>
      </c>
      <c r="N14" s="48">
        <v>0.25</v>
      </c>
    </row>
    <row r="15" spans="3:21" ht="18.75" x14ac:dyDescent="0.25">
      <c r="C15" s="78"/>
      <c r="D15" s="37">
        <v>0.11</v>
      </c>
      <c r="E15" s="38"/>
      <c r="F15" s="38"/>
      <c r="G15" s="38">
        <v>2.75</v>
      </c>
      <c r="H15" s="38">
        <v>1.222</v>
      </c>
      <c r="I15" s="38">
        <v>0.78600000000000003</v>
      </c>
      <c r="J15" s="38">
        <v>0.57899999999999996</v>
      </c>
      <c r="K15" s="38">
        <v>0.45800000000000002</v>
      </c>
      <c r="L15" s="38">
        <v>0.379</v>
      </c>
      <c r="M15" s="38">
        <v>0.32400000000000001</v>
      </c>
      <c r="N15" s="38">
        <v>0.28199999999999997</v>
      </c>
      <c r="R15" s="40"/>
      <c r="S15" s="46"/>
    </row>
    <row r="16" spans="3:21" x14ac:dyDescent="0.25">
      <c r="C16" s="78"/>
      <c r="D16" s="37">
        <v>0.12</v>
      </c>
      <c r="E16" s="38"/>
      <c r="F16" s="38"/>
      <c r="G16" s="38">
        <v>4</v>
      </c>
      <c r="H16" s="38">
        <v>1.5</v>
      </c>
      <c r="I16" s="38">
        <v>0.92300000000000004</v>
      </c>
      <c r="J16" s="38">
        <v>0.66700000000000004</v>
      </c>
      <c r="K16" s="38">
        <v>0.52200000000000002</v>
      </c>
      <c r="L16" s="38">
        <v>0.42899999999999999</v>
      </c>
      <c r="M16" s="38">
        <v>0.36399999999999999</v>
      </c>
      <c r="N16" s="38">
        <v>0.316</v>
      </c>
      <c r="R16" s="44" t="e">
        <f>(S8/(S8-S10))-1</f>
        <v>#DIV/0!</v>
      </c>
      <c r="S16" s="44"/>
      <c r="T16" s="47">
        <f>20000*0.25</f>
        <v>5000</v>
      </c>
    </row>
    <row r="17" spans="3:14" x14ac:dyDescent="0.25">
      <c r="C17" s="78"/>
      <c r="D17" s="37">
        <v>0.13</v>
      </c>
      <c r="E17" s="38"/>
      <c r="F17" s="38"/>
      <c r="G17" s="38">
        <v>6.5</v>
      </c>
      <c r="H17" s="38">
        <v>1.857</v>
      </c>
      <c r="I17" s="38">
        <v>1.083</v>
      </c>
      <c r="J17" s="38">
        <v>0.76500000000000001</v>
      </c>
      <c r="K17" s="38">
        <v>0.59099999999999997</v>
      </c>
      <c r="L17" s="38">
        <v>0.48099999999999998</v>
      </c>
      <c r="M17" s="38">
        <v>0.40699999999999997</v>
      </c>
      <c r="N17" s="38">
        <v>0.35099999999999998</v>
      </c>
    </row>
    <row r="18" spans="3:14" x14ac:dyDescent="0.25">
      <c r="C18" s="78"/>
      <c r="D18" s="37">
        <v>0.14000000000000001</v>
      </c>
      <c r="E18" s="38"/>
      <c r="F18" s="38"/>
      <c r="G18" s="38">
        <v>14</v>
      </c>
      <c r="H18" s="38">
        <v>2.3330000000000002</v>
      </c>
      <c r="I18" s="38">
        <v>1.2729999999999999</v>
      </c>
      <c r="J18" s="38">
        <v>0.875</v>
      </c>
      <c r="K18" s="38">
        <v>0.66700000000000004</v>
      </c>
      <c r="L18" s="38">
        <v>0.53800000000000003</v>
      </c>
      <c r="M18" s="38">
        <v>0.45200000000000001</v>
      </c>
      <c r="N18" s="38">
        <v>0.38900000000000001</v>
      </c>
    </row>
    <row r="19" spans="3:14" x14ac:dyDescent="0.25">
      <c r="C19" s="78"/>
      <c r="D19" s="37">
        <v>0.15</v>
      </c>
      <c r="E19" s="38"/>
      <c r="F19" s="38"/>
      <c r="G19" s="38"/>
      <c r="H19" s="38">
        <v>3</v>
      </c>
      <c r="I19" s="38">
        <v>1.5</v>
      </c>
      <c r="J19" s="38">
        <v>1</v>
      </c>
      <c r="K19" s="38">
        <v>0.75</v>
      </c>
      <c r="L19" s="38">
        <v>0.6</v>
      </c>
      <c r="M19" s="38">
        <v>0.5</v>
      </c>
      <c r="N19" s="38">
        <v>0.42899999999999999</v>
      </c>
    </row>
    <row r="20" spans="3:14" x14ac:dyDescent="0.25">
      <c r="C20" s="78"/>
      <c r="D20" s="37">
        <v>0.16</v>
      </c>
      <c r="E20" s="38"/>
      <c r="F20" s="38"/>
      <c r="G20" s="38"/>
      <c r="H20" s="38">
        <v>4</v>
      </c>
      <c r="I20" s="38">
        <v>1.778</v>
      </c>
      <c r="J20" s="38">
        <v>1.143</v>
      </c>
      <c r="K20" s="38">
        <v>0.84199999999999997</v>
      </c>
      <c r="L20" s="38">
        <v>0.66700000000000004</v>
      </c>
      <c r="M20" s="38">
        <v>0.55200000000000005</v>
      </c>
      <c r="N20" s="38">
        <v>0.47099999999999997</v>
      </c>
    </row>
    <row r="21" spans="3:14" x14ac:dyDescent="0.25">
      <c r="C21" s="78"/>
      <c r="D21" s="37">
        <v>0.17</v>
      </c>
      <c r="E21" s="38"/>
      <c r="F21" s="38"/>
      <c r="G21" s="38"/>
      <c r="H21" s="38">
        <v>5.6669999999999998</v>
      </c>
      <c r="I21" s="38">
        <v>2.125</v>
      </c>
      <c r="J21" s="38">
        <v>1.3080000000000001</v>
      </c>
      <c r="K21" s="38">
        <v>0.94399999999999995</v>
      </c>
      <c r="L21" s="38">
        <v>0.73899999999999999</v>
      </c>
      <c r="M21" s="38">
        <v>0.60699999999999998</v>
      </c>
      <c r="N21" s="38">
        <v>0.52600000000000002</v>
      </c>
    </row>
    <row r="22" spans="3:14" x14ac:dyDescent="0.25">
      <c r="C22" s="78"/>
      <c r="D22" s="37">
        <v>0.18</v>
      </c>
      <c r="E22" s="38"/>
      <c r="F22" s="38"/>
      <c r="G22" s="38"/>
      <c r="H22" s="38">
        <v>9</v>
      </c>
      <c r="I22" s="38">
        <v>2.5710000000000002</v>
      </c>
      <c r="J22" s="38">
        <v>1.5</v>
      </c>
      <c r="K22" s="38">
        <v>1.0589999999999999</v>
      </c>
      <c r="L22" s="38">
        <v>0.81799999999999995</v>
      </c>
      <c r="M22" s="38">
        <v>0.66700000000000004</v>
      </c>
      <c r="N22" s="38">
        <v>0.56299999999999994</v>
      </c>
    </row>
    <row r="23" spans="3:14" x14ac:dyDescent="0.25">
      <c r="C23" s="78"/>
      <c r="D23" s="37">
        <v>0.19</v>
      </c>
      <c r="E23" s="38"/>
      <c r="F23" s="38"/>
      <c r="G23" s="38"/>
      <c r="H23" s="38">
        <v>19</v>
      </c>
      <c r="I23" s="38">
        <v>3.1669999999999998</v>
      </c>
      <c r="J23" s="38">
        <v>1.7270000000000001</v>
      </c>
      <c r="K23" s="38">
        <v>1.1879999999999999</v>
      </c>
      <c r="L23" s="38">
        <v>0.90500000000000003</v>
      </c>
      <c r="M23" s="38">
        <v>0.70099999999999996</v>
      </c>
      <c r="N23" s="38">
        <v>0.61299999999999999</v>
      </c>
    </row>
    <row r="24" spans="3:14" x14ac:dyDescent="0.25">
      <c r="C24" s="78"/>
      <c r="D24" s="37">
        <v>0.2</v>
      </c>
      <c r="E24" s="38"/>
      <c r="F24" s="38"/>
      <c r="G24" s="38"/>
      <c r="H24" s="38"/>
      <c r="I24" s="38">
        <v>4</v>
      </c>
      <c r="J24" s="38">
        <v>2</v>
      </c>
      <c r="K24" s="38">
        <v>1.333</v>
      </c>
      <c r="L24" s="38">
        <v>1</v>
      </c>
      <c r="M24" s="38">
        <v>0.8</v>
      </c>
      <c r="N24" s="38">
        <v>0.66700000000000004</v>
      </c>
    </row>
    <row r="25" spans="3:14" x14ac:dyDescent="0.25">
      <c r="C25" s="78"/>
      <c r="D25" s="37">
        <v>0.21</v>
      </c>
      <c r="E25" s="38"/>
      <c r="F25" s="38"/>
      <c r="G25" s="38"/>
      <c r="H25" s="38"/>
      <c r="I25" s="38">
        <v>5.25</v>
      </c>
      <c r="J25" s="38">
        <v>2.3330000000000002</v>
      </c>
      <c r="K25" s="38">
        <v>1.5</v>
      </c>
      <c r="L25" s="38">
        <v>1.105</v>
      </c>
      <c r="M25" s="38">
        <v>0.877</v>
      </c>
      <c r="N25" s="38">
        <v>0.72499999999999998</v>
      </c>
    </row>
    <row r="26" spans="3:14" x14ac:dyDescent="0.25">
      <c r="C26" s="78"/>
      <c r="D26" s="37">
        <v>0.22</v>
      </c>
      <c r="E26" s="38"/>
      <c r="F26" s="38"/>
      <c r="G26" s="38"/>
      <c r="H26" s="38"/>
      <c r="I26" s="38">
        <v>7.3330000000000002</v>
      </c>
      <c r="J26" s="38">
        <v>2.75</v>
      </c>
      <c r="K26" s="38">
        <v>1.6919999999999999</v>
      </c>
      <c r="L26" s="38">
        <v>1.222</v>
      </c>
      <c r="M26" s="38">
        <v>0.95699999999999996</v>
      </c>
      <c r="N26" s="38">
        <v>0.78700000000000003</v>
      </c>
    </row>
    <row r="27" spans="3:14" x14ac:dyDescent="0.25">
      <c r="C27" s="78"/>
      <c r="D27" s="37">
        <v>0.23</v>
      </c>
      <c r="E27" s="38"/>
      <c r="F27" s="38"/>
      <c r="G27" s="38"/>
      <c r="H27" s="38"/>
      <c r="I27" s="38">
        <v>11.15</v>
      </c>
      <c r="J27" s="38">
        <v>3.286</v>
      </c>
      <c r="K27" s="38">
        <v>1.917</v>
      </c>
      <c r="L27" s="38">
        <v>1.353</v>
      </c>
      <c r="M27" s="38">
        <v>1.046</v>
      </c>
      <c r="N27" s="38">
        <v>0.85499999999999998</v>
      </c>
    </row>
    <row r="28" spans="3:14" x14ac:dyDescent="0.25">
      <c r="C28" s="78"/>
      <c r="D28" s="37">
        <v>0.24</v>
      </c>
      <c r="E28" s="38"/>
      <c r="F28" s="38"/>
      <c r="G28" s="38"/>
      <c r="H28" s="38"/>
      <c r="I28" s="38">
        <v>24</v>
      </c>
      <c r="J28" s="38">
        <v>4</v>
      </c>
      <c r="K28" s="38">
        <v>2.1819999999999999</v>
      </c>
      <c r="L28" s="38">
        <v>1.5</v>
      </c>
      <c r="M28" s="38">
        <v>1.143</v>
      </c>
      <c r="N28" s="38">
        <v>0.92600000000000005</v>
      </c>
    </row>
    <row r="29" spans="3:14" x14ac:dyDescent="0.25">
      <c r="C29" s="78"/>
      <c r="D29" s="37">
        <v>0.25</v>
      </c>
      <c r="E29" s="38"/>
      <c r="F29" s="38"/>
      <c r="G29" s="38"/>
      <c r="H29" s="38"/>
      <c r="I29" s="38"/>
      <c r="J29" s="38">
        <v>5</v>
      </c>
      <c r="K29" s="38">
        <v>2.5</v>
      </c>
      <c r="L29" s="38">
        <v>1.667</v>
      </c>
      <c r="M29" s="38">
        <v>1.25</v>
      </c>
      <c r="N29" s="38">
        <v>1</v>
      </c>
    </row>
    <row r="30" spans="3:14" x14ac:dyDescent="0.25"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1"/>
    </row>
    <row r="31" spans="3:14" ht="14.45" customHeight="1" x14ac:dyDescent="0.25">
      <c r="D31" s="73" t="s">
        <v>28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3:14" ht="14.45" customHeight="1" x14ac:dyDescent="0.25"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4:14" x14ac:dyDescent="0.25"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4:14" x14ac:dyDescent="0.25"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4:14" x14ac:dyDescent="0.25"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</sheetData>
  <mergeCells count="6">
    <mergeCell ref="D31:N35"/>
    <mergeCell ref="F1:M1"/>
    <mergeCell ref="E2:N2"/>
    <mergeCell ref="E3:N3"/>
    <mergeCell ref="C5:C29"/>
    <mergeCell ref="D30:N30"/>
  </mergeCells>
  <pageMargins left="0.7" right="0.7" top="0.75" bottom="0.75" header="0.3" footer="0.3"/>
  <pageSetup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4DE5-0664-48D7-A534-3F2B7F2DB749}">
  <sheetPr>
    <pageSetUpPr fitToPage="1"/>
  </sheetPr>
  <dimension ref="A1:AA44"/>
  <sheetViews>
    <sheetView zoomScale="60" zoomScaleNormal="60" workbookViewId="0"/>
  </sheetViews>
  <sheetFormatPr defaultColWidth="9.140625" defaultRowHeight="15" x14ac:dyDescent="0.25"/>
  <cols>
    <col min="1" max="16384" width="9.140625" style="68"/>
  </cols>
  <sheetData>
    <row r="1" spans="1:27" x14ac:dyDescent="0.25">
      <c r="A1" s="68" t="s">
        <v>32</v>
      </c>
    </row>
    <row r="12" spans="1:27" x14ac:dyDescent="0.25"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x14ac:dyDescent="0.25"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27" x14ac:dyDescent="0.25"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x14ac:dyDescent="0.25"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27" x14ac:dyDescent="0.25"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1:27" x14ac:dyDescent="0.25"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</row>
    <row r="18" spans="11:27" x14ac:dyDescent="0.25"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11:27" x14ac:dyDescent="0.25"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</row>
    <row r="20" spans="11:27" x14ac:dyDescent="0.25"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</row>
    <row r="21" spans="11:27" x14ac:dyDescent="0.25"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11:27" x14ac:dyDescent="0.25"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</row>
    <row r="23" spans="11:27" x14ac:dyDescent="0.25"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</row>
    <row r="24" spans="11:27" x14ac:dyDescent="0.25"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</row>
    <row r="25" spans="11:27" x14ac:dyDescent="0.25"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 spans="11:27" x14ac:dyDescent="0.25"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1:27" x14ac:dyDescent="0.25"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11:27" x14ac:dyDescent="0.25"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11:27" x14ac:dyDescent="0.25"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</row>
    <row r="30" spans="11:27" x14ac:dyDescent="0.25"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</row>
    <row r="31" spans="11:27" x14ac:dyDescent="0.25"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</row>
    <row r="32" spans="11:27" x14ac:dyDescent="0.25"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1:27" x14ac:dyDescent="0.25"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11:27" x14ac:dyDescent="0.25"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1:27" x14ac:dyDescent="0.25"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</row>
    <row r="36" spans="11:27" x14ac:dyDescent="0.25"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11:27" x14ac:dyDescent="0.25"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11:27" x14ac:dyDescent="0.25"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1:27" x14ac:dyDescent="0.25"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1:27" x14ac:dyDescent="0.25"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1:27" x14ac:dyDescent="0.25"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1:27" x14ac:dyDescent="0.25"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1:27" x14ac:dyDescent="0.25"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11:27" x14ac:dyDescent="0.25"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</sheetData>
  <pageMargins left="0.7" right="0.7" top="0.75" bottom="0.75" header="0.3" footer="0.3"/>
  <pageSetup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7679-2B6C-4FF6-B626-9A0120FCE71F}">
  <sheetPr>
    <pageSetUpPr fitToPage="1"/>
  </sheetPr>
  <dimension ref="A1"/>
  <sheetViews>
    <sheetView zoomScale="80" zoomScaleNormal="80" workbookViewId="0"/>
  </sheetViews>
  <sheetFormatPr defaultColWidth="8.85546875" defaultRowHeight="15" x14ac:dyDescent="0.25"/>
  <cols>
    <col min="1" max="16384" width="8.85546875" style="50"/>
  </cols>
  <sheetData/>
  <pageMargins left="0.7" right="0.7" top="0.75" bottom="0.75" header="0.3" footer="0.3"/>
  <pageSetup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118A-C84D-4B25-BCB8-83E602DFAA30}">
  <sheetPr>
    <pageSetUpPr fitToPage="1"/>
  </sheetPr>
  <dimension ref="N23:Z60"/>
  <sheetViews>
    <sheetView zoomScale="60" zoomScaleNormal="60" workbookViewId="0"/>
  </sheetViews>
  <sheetFormatPr defaultColWidth="9.140625" defaultRowHeight="15" x14ac:dyDescent="0.25"/>
  <cols>
    <col min="1" max="14" width="9.140625" style="50"/>
    <col min="15" max="15" width="10.28515625" style="50" customWidth="1"/>
    <col min="16" max="16" width="9.140625" style="50"/>
    <col min="17" max="17" width="12.5703125" style="50" bestFit="1" customWidth="1"/>
    <col min="18" max="18" width="12.5703125" style="50" customWidth="1"/>
    <col min="19" max="19" width="9.140625" style="50"/>
    <col min="20" max="20" width="20.7109375" style="50" customWidth="1"/>
    <col min="21" max="22" width="17.140625" style="50" customWidth="1"/>
    <col min="23" max="24" width="9.140625" style="50"/>
    <col min="25" max="25" width="20.5703125" style="50" customWidth="1"/>
    <col min="26" max="16384" width="9.140625" style="50"/>
  </cols>
  <sheetData>
    <row r="23" spans="14:26" ht="28.5" x14ac:dyDescent="0.25">
      <c r="T23" s="71" t="s">
        <v>33</v>
      </c>
      <c r="U23" s="71" t="s">
        <v>34</v>
      </c>
      <c r="V23" s="71" t="s">
        <v>35</v>
      </c>
    </row>
    <row r="24" spans="14:26" ht="28.5" x14ac:dyDescent="0.45">
      <c r="N24" s="82" t="s">
        <v>33</v>
      </c>
      <c r="O24" s="83"/>
      <c r="P24" s="51" t="s">
        <v>29</v>
      </c>
      <c r="Q24" s="82">
        <v>0.5</v>
      </c>
      <c r="R24" s="83"/>
      <c r="T24" s="52">
        <v>0.5</v>
      </c>
      <c r="U24" s="53">
        <v>0.25</v>
      </c>
      <c r="V24" s="53">
        <v>0.25</v>
      </c>
      <c r="X24" s="51" t="s">
        <v>29</v>
      </c>
      <c r="Y24" s="82">
        <f>Q24*T24+Q25*T25+Q26*T26</f>
        <v>0.36249999999999999</v>
      </c>
      <c r="Z24" s="83"/>
    </row>
    <row r="25" spans="14:26" ht="28.5" x14ac:dyDescent="0.45">
      <c r="N25" s="82" t="s">
        <v>34</v>
      </c>
      <c r="O25" s="83"/>
      <c r="P25" s="51" t="s">
        <v>30</v>
      </c>
      <c r="Q25" s="82">
        <v>0.25</v>
      </c>
      <c r="R25" s="83"/>
      <c r="T25" s="53">
        <v>0.15</v>
      </c>
      <c r="U25" s="52">
        <v>0.7</v>
      </c>
      <c r="V25" s="53">
        <v>0.15</v>
      </c>
      <c r="X25" s="51" t="s">
        <v>30</v>
      </c>
      <c r="Y25" s="82">
        <f>Q24*U24+Q25*U25+Q26*U26</f>
        <v>0.375</v>
      </c>
      <c r="Z25" s="83"/>
    </row>
    <row r="26" spans="14:26" ht="28.5" x14ac:dyDescent="0.45">
      <c r="N26" s="82" t="s">
        <v>35</v>
      </c>
      <c r="O26" s="83"/>
      <c r="P26" s="51" t="s">
        <v>31</v>
      </c>
      <c r="Q26" s="82">
        <v>0.25</v>
      </c>
      <c r="R26" s="83"/>
      <c r="T26" s="53">
        <v>0.3</v>
      </c>
      <c r="U26" s="53">
        <v>0.3</v>
      </c>
      <c r="V26" s="52">
        <v>0.4</v>
      </c>
      <c r="X26" s="51" t="s">
        <v>31</v>
      </c>
      <c r="Y26" s="82">
        <f>Q24*V24+Q25*V25+Q26*V26</f>
        <v>0.26250000000000001</v>
      </c>
      <c r="Z26" s="83"/>
    </row>
    <row r="30" spans="14:26" ht="26.25" x14ac:dyDescent="0.25">
      <c r="O30" s="54"/>
      <c r="P30" s="54"/>
      <c r="Q30" s="54"/>
      <c r="R30" s="54"/>
      <c r="T30" s="70"/>
    </row>
    <row r="31" spans="14:26" ht="26.25" x14ac:dyDescent="0.25">
      <c r="O31" s="55"/>
      <c r="Q31" s="84">
        <f>Q24+Q25+Q26</f>
        <v>1</v>
      </c>
      <c r="R31" s="85"/>
      <c r="T31" s="55"/>
      <c r="Y31" s="56">
        <f>Y24+Y25+Y26</f>
        <v>1</v>
      </c>
    </row>
    <row r="33" spans="20:20" x14ac:dyDescent="0.25">
      <c r="T33" s="55"/>
    </row>
    <row r="60" spans="20:20" x14ac:dyDescent="0.25">
      <c r="T60" s="55"/>
    </row>
  </sheetData>
  <mergeCells count="10">
    <mergeCell ref="N24:O24"/>
    <mergeCell ref="N25:O25"/>
    <mergeCell ref="N26:O26"/>
    <mergeCell ref="Q31:R31"/>
    <mergeCell ref="Q24:R24"/>
    <mergeCell ref="Y24:Z24"/>
    <mergeCell ref="Q25:R25"/>
    <mergeCell ref="Y25:Z25"/>
    <mergeCell ref="Q26:R26"/>
    <mergeCell ref="Y26:Z26"/>
  </mergeCells>
  <pageMargins left="0.7" right="0.7" top="0.75" bottom="0.75" header="0.3" footer="0.3"/>
  <pageSetup scale="3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"/>
  <sheetViews>
    <sheetView zoomScale="40" zoomScaleNormal="40"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pageSetup scale="2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L5:AZ92"/>
  <sheetViews>
    <sheetView zoomScale="30" zoomScaleNormal="30" workbookViewId="0"/>
  </sheetViews>
  <sheetFormatPr defaultColWidth="9.140625" defaultRowHeight="28.5" x14ac:dyDescent="0.45"/>
  <cols>
    <col min="1" max="11" width="9.140625" style="2"/>
    <col min="12" max="12" width="10.140625" style="3" bestFit="1" customWidth="1"/>
    <col min="13" max="18" width="9.140625" style="2"/>
    <col min="19" max="19" width="9.140625" style="3"/>
    <col min="20" max="20" width="12.140625" style="2" customWidth="1"/>
    <col min="21" max="21" width="10.42578125" style="2" bestFit="1" customWidth="1"/>
    <col min="22" max="22" width="11" style="2" customWidth="1"/>
    <col min="23" max="23" width="12.85546875" style="2" customWidth="1"/>
    <col min="24" max="24" width="11" style="2" customWidth="1"/>
    <col min="25" max="25" width="10.42578125" style="3" bestFit="1" customWidth="1"/>
    <col min="26" max="26" width="9.85546875" style="2" bestFit="1" customWidth="1"/>
    <col min="27" max="27" width="9.5703125" style="2" customWidth="1"/>
    <col min="28" max="29" width="12.42578125" style="2" customWidth="1"/>
    <col min="30" max="30" width="9.5703125" style="2" customWidth="1"/>
    <col min="31" max="31" width="9.140625" style="2"/>
    <col min="32" max="32" width="9.28515625" style="2" bestFit="1" customWidth="1"/>
    <col min="33" max="33" width="11.28515625" style="2" customWidth="1"/>
    <col min="34" max="34" width="10.42578125" style="2" bestFit="1" customWidth="1"/>
    <col min="35" max="35" width="12.28515625" style="2" customWidth="1"/>
    <col min="36" max="36" width="6.5703125" style="2" customWidth="1"/>
    <col min="37" max="39" width="9.140625" style="2"/>
    <col min="40" max="40" width="13.140625" style="2" customWidth="1"/>
    <col min="41" max="43" width="9.140625" style="2"/>
    <col min="44" max="44" width="29" style="2" bestFit="1" customWidth="1"/>
    <col min="45" max="45" width="9.140625" style="2"/>
    <col min="46" max="46" width="16" style="2" customWidth="1"/>
    <col min="47" max="47" width="15.28515625" style="2" customWidth="1"/>
    <col min="48" max="49" width="9.140625" style="2"/>
    <col min="50" max="50" width="9.28515625" style="2" bestFit="1" customWidth="1"/>
    <col min="51" max="16384" width="9.140625" style="2"/>
  </cols>
  <sheetData>
    <row r="5" spans="12:51" x14ac:dyDescent="0.45">
      <c r="AU5" s="86"/>
    </row>
    <row r="6" spans="12:51" ht="31.5" x14ac:dyDescent="0.5">
      <c r="AI6" s="4"/>
      <c r="AU6" s="86"/>
    </row>
    <row r="7" spans="12:51" ht="15" customHeight="1" x14ac:dyDescent="0.7">
      <c r="M7" s="87" t="s">
        <v>0</v>
      </c>
      <c r="N7" s="87"/>
      <c r="O7" s="87"/>
      <c r="P7" s="87"/>
      <c r="Q7" s="87"/>
      <c r="R7" s="65"/>
      <c r="S7" s="58"/>
      <c r="T7" s="88" t="s">
        <v>1</v>
      </c>
      <c r="U7" s="88"/>
      <c r="V7" s="88"/>
      <c r="W7" s="88"/>
      <c r="X7" s="65"/>
      <c r="Y7" s="58"/>
      <c r="Z7" s="88" t="s">
        <v>2</v>
      </c>
      <c r="AA7" s="88"/>
      <c r="AB7" s="88"/>
      <c r="AC7" s="88"/>
      <c r="AD7" s="5"/>
      <c r="AE7" s="6"/>
      <c r="AF7" s="6"/>
      <c r="AG7" s="6"/>
    </row>
    <row r="8" spans="12:51" ht="27" customHeight="1" x14ac:dyDescent="0.7">
      <c r="M8" s="87"/>
      <c r="N8" s="87"/>
      <c r="O8" s="87"/>
      <c r="P8" s="87"/>
      <c r="Q8" s="87"/>
      <c r="R8" s="65"/>
      <c r="S8" s="58"/>
      <c r="T8" s="88"/>
      <c r="U8" s="88"/>
      <c r="V8" s="88"/>
      <c r="W8" s="88"/>
      <c r="X8" s="65"/>
      <c r="Y8" s="58"/>
      <c r="Z8" s="88"/>
      <c r="AA8" s="88"/>
      <c r="AB8" s="88"/>
      <c r="AC8" s="88"/>
      <c r="AD8" s="5"/>
      <c r="AE8" s="6"/>
      <c r="AF8" s="6"/>
      <c r="AG8" s="6"/>
      <c r="AL8" s="7"/>
      <c r="AM8" s="7"/>
      <c r="AN8" s="7"/>
      <c r="AO8" s="7"/>
    </row>
    <row r="9" spans="12:51" ht="15" customHeight="1" x14ac:dyDescent="0.7">
      <c r="M9" s="87"/>
      <c r="N9" s="87"/>
      <c r="O9" s="87"/>
      <c r="P9" s="87"/>
      <c r="Q9" s="87"/>
      <c r="R9" s="65"/>
      <c r="S9" s="58"/>
      <c r="T9" s="88"/>
      <c r="U9" s="88"/>
      <c r="V9" s="88"/>
      <c r="W9" s="88"/>
      <c r="X9" s="65"/>
      <c r="Y9" s="58"/>
      <c r="Z9" s="88"/>
      <c r="AA9" s="88"/>
      <c r="AB9" s="88"/>
      <c r="AC9" s="88"/>
      <c r="AD9" s="5"/>
      <c r="AE9" s="6"/>
      <c r="AF9" s="6"/>
      <c r="AG9" s="6"/>
      <c r="AL9" s="7"/>
      <c r="AM9" s="7"/>
      <c r="AN9" s="7"/>
      <c r="AO9" s="7"/>
    </row>
    <row r="10" spans="12:51" ht="15" customHeight="1" x14ac:dyDescent="0.7">
      <c r="M10" s="87"/>
      <c r="N10" s="87"/>
      <c r="O10" s="87"/>
      <c r="P10" s="87"/>
      <c r="Q10" s="87"/>
      <c r="R10" s="65"/>
      <c r="S10" s="58"/>
      <c r="T10" s="88"/>
      <c r="U10" s="88"/>
      <c r="V10" s="88"/>
      <c r="W10" s="88"/>
      <c r="X10" s="65"/>
      <c r="Y10" s="58"/>
      <c r="Z10" s="88"/>
      <c r="AA10" s="88"/>
      <c r="AB10" s="88"/>
      <c r="AC10" s="88"/>
      <c r="AD10" s="5"/>
      <c r="AE10" s="6"/>
      <c r="AF10" s="6"/>
      <c r="AG10" s="6"/>
      <c r="AL10" s="7"/>
      <c r="AM10" s="7"/>
      <c r="AN10" s="7"/>
      <c r="AO10" s="7"/>
      <c r="AU10" s="8"/>
    </row>
    <row r="11" spans="12:51" ht="15.75" customHeight="1" x14ac:dyDescent="0.7">
      <c r="M11" s="87"/>
      <c r="N11" s="87"/>
      <c r="O11" s="87"/>
      <c r="P11" s="87"/>
      <c r="Q11" s="87"/>
      <c r="R11" s="65"/>
      <c r="S11" s="58"/>
      <c r="T11" s="88"/>
      <c r="U11" s="88"/>
      <c r="V11" s="88"/>
      <c r="W11" s="88"/>
      <c r="X11" s="65"/>
      <c r="Y11" s="58"/>
      <c r="Z11" s="88"/>
      <c r="AA11" s="88"/>
      <c r="AB11" s="88"/>
      <c r="AC11" s="88"/>
      <c r="AD11" s="5"/>
      <c r="AE11" s="6"/>
      <c r="AF11" s="6"/>
      <c r="AG11" s="6"/>
      <c r="AL11" s="7"/>
      <c r="AM11" s="7"/>
      <c r="AN11" s="7"/>
      <c r="AO11" s="7"/>
      <c r="AT11" s="6"/>
      <c r="AY11" s="89"/>
    </row>
    <row r="12" spans="12:51" ht="15.75" customHeight="1" x14ac:dyDescent="0.7">
      <c r="M12" s="87"/>
      <c r="N12" s="87"/>
      <c r="O12" s="87"/>
      <c r="P12" s="87"/>
      <c r="Q12" s="87"/>
      <c r="R12" s="65"/>
      <c r="S12" s="58"/>
      <c r="T12" s="88"/>
      <c r="U12" s="88"/>
      <c r="V12" s="88"/>
      <c r="W12" s="88"/>
      <c r="X12" s="65"/>
      <c r="Y12" s="58"/>
      <c r="Z12" s="88"/>
      <c r="AA12" s="88"/>
      <c r="AB12" s="88"/>
      <c r="AC12" s="88"/>
      <c r="AD12" s="5"/>
      <c r="AE12" s="6"/>
      <c r="AF12" s="6"/>
      <c r="AG12" s="6"/>
      <c r="AL12" s="7"/>
      <c r="AM12" s="7"/>
      <c r="AN12" s="7"/>
      <c r="AO12" s="7"/>
      <c r="AT12" s="6"/>
      <c r="AY12" s="89"/>
    </row>
    <row r="13" spans="12:51" ht="15.75" customHeight="1" x14ac:dyDescent="0.45">
      <c r="M13" s="90"/>
      <c r="N13" s="90"/>
      <c r="O13" s="90"/>
      <c r="P13" s="90"/>
      <c r="Q13" s="90"/>
      <c r="R13" s="5"/>
      <c r="T13" s="91">
        <f>S16/100</f>
        <v>0</v>
      </c>
      <c r="U13" s="91"/>
      <c r="V13" s="91"/>
      <c r="W13" s="91"/>
      <c r="X13" s="5"/>
      <c r="Z13" s="92">
        <f>M13*(1-T13)</f>
        <v>0</v>
      </c>
      <c r="AA13" s="93"/>
      <c r="AB13" s="93"/>
      <c r="AC13" s="94"/>
      <c r="AD13" s="5"/>
      <c r="AE13" s="6"/>
      <c r="AF13" s="6"/>
      <c r="AG13" s="6"/>
      <c r="AL13" s="7"/>
      <c r="AM13" s="7"/>
      <c r="AN13" s="7"/>
      <c r="AO13" s="7"/>
      <c r="AT13" s="6"/>
      <c r="AY13" s="89"/>
    </row>
    <row r="14" spans="12:51" ht="15.75" customHeight="1" x14ac:dyDescent="0.45">
      <c r="M14" s="90"/>
      <c r="N14" s="90"/>
      <c r="O14" s="90"/>
      <c r="P14" s="90"/>
      <c r="Q14" s="90"/>
      <c r="R14" s="9"/>
      <c r="T14" s="91"/>
      <c r="U14" s="91"/>
      <c r="V14" s="91"/>
      <c r="W14" s="91"/>
      <c r="X14" s="9"/>
      <c r="Y14" s="3">
        <v>10</v>
      </c>
      <c r="Z14" s="95"/>
      <c r="AA14" s="96"/>
      <c r="AB14" s="96"/>
      <c r="AC14" s="97"/>
      <c r="AD14" s="10"/>
      <c r="AE14" s="101"/>
      <c r="AF14" s="101"/>
      <c r="AG14" s="101"/>
      <c r="AL14" s="7"/>
      <c r="AM14" s="7"/>
      <c r="AN14" s="7"/>
      <c r="AO14" s="7"/>
      <c r="AT14" s="6"/>
      <c r="AU14" s="11"/>
      <c r="AY14" s="89"/>
    </row>
    <row r="15" spans="12:51" ht="15.75" customHeight="1" x14ac:dyDescent="0.45">
      <c r="M15" s="90"/>
      <c r="N15" s="90"/>
      <c r="O15" s="90"/>
      <c r="P15" s="90"/>
      <c r="Q15" s="90"/>
      <c r="R15" s="9"/>
      <c r="T15" s="91"/>
      <c r="U15" s="91"/>
      <c r="V15" s="91"/>
      <c r="W15" s="91"/>
      <c r="X15" s="9"/>
      <c r="Z15" s="95"/>
      <c r="AA15" s="96"/>
      <c r="AB15" s="96"/>
      <c r="AC15" s="97"/>
      <c r="AD15" s="10"/>
      <c r="AE15" s="101"/>
      <c r="AF15" s="101"/>
      <c r="AG15" s="101"/>
      <c r="AK15" s="102" t="s">
        <v>3</v>
      </c>
      <c r="AL15" s="102"/>
      <c r="AM15" s="102"/>
      <c r="AN15" s="102"/>
      <c r="AO15" s="102"/>
      <c r="AT15" s="11"/>
      <c r="AU15" s="11"/>
      <c r="AW15" s="12"/>
    </row>
    <row r="16" spans="12:51" ht="18.75" customHeight="1" x14ac:dyDescent="0.45">
      <c r="L16" s="3">
        <v>200</v>
      </c>
      <c r="S16" s="3">
        <v>0</v>
      </c>
      <c r="T16" s="13"/>
      <c r="U16" s="13"/>
      <c r="V16" s="13"/>
      <c r="W16" s="13"/>
      <c r="X16" s="13"/>
      <c r="Z16" s="98"/>
      <c r="AA16" s="99"/>
      <c r="AB16" s="99"/>
      <c r="AC16" s="100"/>
      <c r="AD16" s="13"/>
      <c r="AE16" s="13"/>
      <c r="AF16" s="13"/>
      <c r="AG16" s="13"/>
      <c r="AH16" s="6"/>
      <c r="AI16" s="6"/>
      <c r="AK16" s="102"/>
      <c r="AL16" s="102"/>
      <c r="AM16" s="102"/>
      <c r="AN16" s="102"/>
      <c r="AO16" s="102"/>
      <c r="AT16" s="11"/>
      <c r="AU16" s="11"/>
      <c r="AX16" s="103"/>
    </row>
    <row r="17" spans="12:50" ht="18.75" customHeight="1" x14ac:dyDescent="0.45">
      <c r="T17" s="13"/>
      <c r="U17" s="13"/>
      <c r="V17" s="13"/>
      <c r="W17" s="13"/>
      <c r="X17" s="13"/>
      <c r="Z17" s="13"/>
      <c r="AA17" s="13"/>
      <c r="AB17" s="13"/>
      <c r="AC17" s="13"/>
      <c r="AD17" s="13"/>
      <c r="AE17" s="13"/>
      <c r="AF17" s="13"/>
      <c r="AG17" s="13"/>
      <c r="AH17" s="6"/>
      <c r="AI17" s="6"/>
      <c r="AK17" s="102"/>
      <c r="AL17" s="102"/>
      <c r="AM17" s="102"/>
      <c r="AN17" s="102"/>
      <c r="AO17" s="102"/>
      <c r="AT17" s="11"/>
      <c r="AU17" s="14"/>
      <c r="AX17" s="103"/>
    </row>
    <row r="18" spans="12:50" ht="18.75" customHeight="1" x14ac:dyDescent="0.45">
      <c r="T18" s="13"/>
      <c r="U18" s="13"/>
      <c r="V18" s="13"/>
      <c r="W18" s="13"/>
      <c r="X18" s="13"/>
      <c r="Z18" s="13"/>
      <c r="AA18" s="13"/>
      <c r="AB18" s="13"/>
      <c r="AC18" s="13"/>
      <c r="AD18" s="13"/>
      <c r="AE18" s="13"/>
      <c r="AF18" s="13"/>
      <c r="AG18" s="13"/>
      <c r="AH18" s="6"/>
      <c r="AI18" s="6"/>
      <c r="AK18" s="102"/>
      <c r="AL18" s="102"/>
      <c r="AM18" s="102"/>
      <c r="AN18" s="102"/>
      <c r="AO18" s="102"/>
      <c r="AT18" s="11"/>
      <c r="AU18" s="14"/>
      <c r="AX18" s="103"/>
    </row>
    <row r="19" spans="12:50" ht="18.75" customHeight="1" x14ac:dyDescent="0.45">
      <c r="T19" s="13"/>
      <c r="U19" s="13"/>
      <c r="V19" s="13"/>
      <c r="W19" s="13"/>
      <c r="X19" s="13"/>
      <c r="Z19" s="13"/>
      <c r="AA19" s="13"/>
      <c r="AB19" s="13"/>
      <c r="AC19" s="13"/>
      <c r="AD19" s="13"/>
      <c r="AE19" s="13"/>
      <c r="AF19" s="13"/>
      <c r="AG19" s="13"/>
      <c r="AH19" s="6"/>
      <c r="AI19" s="6"/>
      <c r="AK19" s="102"/>
      <c r="AL19" s="102"/>
      <c r="AM19" s="102"/>
      <c r="AN19" s="102"/>
      <c r="AO19" s="102"/>
      <c r="AT19" s="11"/>
      <c r="AU19" s="14"/>
      <c r="AX19" s="103"/>
    </row>
    <row r="20" spans="12:50" x14ac:dyDescent="0.45">
      <c r="T20" s="13"/>
      <c r="U20" s="13"/>
      <c r="V20" s="13"/>
      <c r="W20" s="13"/>
      <c r="X20" s="13"/>
      <c r="Z20" s="13"/>
      <c r="AA20" s="13"/>
      <c r="AB20" s="13"/>
      <c r="AC20" s="13"/>
      <c r="AD20" s="13"/>
      <c r="AE20" s="13"/>
      <c r="AF20" s="13"/>
      <c r="AG20" s="13"/>
      <c r="AH20" s="6"/>
      <c r="AI20" s="6"/>
      <c r="AK20" s="102"/>
      <c r="AL20" s="102"/>
      <c r="AM20" s="102"/>
      <c r="AN20" s="102"/>
      <c r="AO20" s="102"/>
      <c r="AT20" s="14"/>
      <c r="AU20" s="104"/>
      <c r="AX20" s="103"/>
    </row>
    <row r="21" spans="12:50" ht="28.5" customHeight="1" x14ac:dyDescent="0.7">
      <c r="M21" s="87" t="s">
        <v>4</v>
      </c>
      <c r="N21" s="87"/>
      <c r="O21" s="87"/>
      <c r="P21" s="87"/>
      <c r="Q21" s="87"/>
      <c r="R21" s="65"/>
      <c r="S21" s="58"/>
      <c r="T21" s="88" t="s">
        <v>5</v>
      </c>
      <c r="U21" s="88"/>
      <c r="V21" s="88"/>
      <c r="W21" s="88"/>
      <c r="X21" s="5"/>
      <c r="Z21" s="105" t="s">
        <v>6</v>
      </c>
      <c r="AA21" s="105"/>
      <c r="AB21" s="105"/>
      <c r="AC21" s="105"/>
      <c r="AD21" s="5"/>
      <c r="AE21" s="6"/>
      <c r="AF21" s="6"/>
      <c r="AG21" s="6"/>
      <c r="AH21" s="6"/>
      <c r="AI21" s="5"/>
      <c r="AJ21" s="5"/>
      <c r="AK21" s="106">
        <f>Z13*Z27</f>
        <v>0</v>
      </c>
      <c r="AL21" s="106"/>
      <c r="AM21" s="106"/>
      <c r="AN21" s="106"/>
      <c r="AO21" s="106"/>
      <c r="AT21" s="14"/>
      <c r="AU21" s="104"/>
      <c r="AX21" s="103"/>
    </row>
    <row r="22" spans="12:50" ht="18.75" customHeight="1" x14ac:dyDescent="0.7">
      <c r="M22" s="87"/>
      <c r="N22" s="87"/>
      <c r="O22" s="87"/>
      <c r="P22" s="87"/>
      <c r="Q22" s="87"/>
      <c r="R22" s="65"/>
      <c r="S22" s="58"/>
      <c r="T22" s="88"/>
      <c r="U22" s="88"/>
      <c r="V22" s="88"/>
      <c r="W22" s="88"/>
      <c r="X22" s="5"/>
      <c r="Z22" s="105"/>
      <c r="AA22" s="105">
        <v>39</v>
      </c>
      <c r="AB22" s="105"/>
      <c r="AC22" s="105"/>
      <c r="AD22" s="5"/>
      <c r="AE22" s="6"/>
      <c r="AF22" s="6"/>
      <c r="AG22" s="6"/>
      <c r="AH22" s="6"/>
      <c r="AI22" s="5"/>
      <c r="AJ22" s="5"/>
      <c r="AK22" s="106"/>
      <c r="AL22" s="106"/>
      <c r="AM22" s="106"/>
      <c r="AN22" s="106"/>
      <c r="AO22" s="106"/>
      <c r="AU22" s="104"/>
      <c r="AX22" s="103"/>
    </row>
    <row r="23" spans="12:50" ht="18.75" customHeight="1" x14ac:dyDescent="0.7">
      <c r="M23" s="87"/>
      <c r="N23" s="87"/>
      <c r="O23" s="87"/>
      <c r="P23" s="87"/>
      <c r="Q23" s="87"/>
      <c r="R23" s="65"/>
      <c r="S23" s="58"/>
      <c r="T23" s="88"/>
      <c r="U23" s="88"/>
      <c r="V23" s="88"/>
      <c r="W23" s="88"/>
      <c r="X23" s="5"/>
      <c r="Z23" s="105"/>
      <c r="AA23" s="105"/>
      <c r="AB23" s="105"/>
      <c r="AC23" s="105"/>
      <c r="AD23" s="5"/>
      <c r="AE23" s="6"/>
      <c r="AF23" s="6"/>
      <c r="AG23" s="6"/>
      <c r="AH23" s="6"/>
      <c r="AI23" s="5"/>
      <c r="AJ23" s="5"/>
      <c r="AK23" s="106"/>
      <c r="AL23" s="106"/>
      <c r="AM23" s="106"/>
      <c r="AN23" s="106"/>
      <c r="AO23" s="106"/>
      <c r="AU23" s="104"/>
      <c r="AX23" s="15"/>
    </row>
    <row r="24" spans="12:50" ht="15.75" customHeight="1" x14ac:dyDescent="0.7">
      <c r="M24" s="87"/>
      <c r="N24" s="87"/>
      <c r="O24" s="87"/>
      <c r="P24" s="87"/>
      <c r="Q24" s="87"/>
      <c r="R24" s="65"/>
      <c r="S24" s="58"/>
      <c r="T24" s="88"/>
      <c r="U24" s="88"/>
      <c r="V24" s="88"/>
      <c r="W24" s="88"/>
      <c r="X24" s="5"/>
      <c r="Z24" s="105"/>
      <c r="AA24" s="105"/>
      <c r="AB24" s="105"/>
      <c r="AC24" s="105"/>
      <c r="AD24" s="5"/>
      <c r="AE24" s="6"/>
      <c r="AF24" s="6"/>
      <c r="AG24" s="6"/>
      <c r="AH24" s="16"/>
      <c r="AI24" s="5"/>
      <c r="AJ24" s="5"/>
      <c r="AO24" s="17"/>
      <c r="AP24" s="17"/>
      <c r="AR24" s="111" t="s">
        <v>7</v>
      </c>
      <c r="AS24" s="111"/>
      <c r="AT24" s="111"/>
      <c r="AU24" s="107"/>
    </row>
    <row r="25" spans="12:50" ht="15.75" customHeight="1" x14ac:dyDescent="0.7">
      <c r="M25" s="87"/>
      <c r="N25" s="87"/>
      <c r="O25" s="87"/>
      <c r="P25" s="87"/>
      <c r="Q25" s="87"/>
      <c r="R25" s="65"/>
      <c r="S25" s="58"/>
      <c r="T25" s="88"/>
      <c r="U25" s="88"/>
      <c r="V25" s="88"/>
      <c r="W25" s="88"/>
      <c r="X25" s="5"/>
      <c r="Z25" s="105"/>
      <c r="AA25" s="105"/>
      <c r="AB25" s="105"/>
      <c r="AC25" s="105"/>
      <c r="AD25" s="5"/>
      <c r="AE25" s="6"/>
      <c r="AF25" s="6"/>
      <c r="AG25" s="6"/>
      <c r="AH25" s="16"/>
      <c r="AI25" s="5"/>
      <c r="AJ25" s="5"/>
      <c r="AO25" s="17"/>
      <c r="AP25" s="17"/>
      <c r="AQ25" s="18">
        <v>100000</v>
      </c>
      <c r="AR25" s="111"/>
      <c r="AS25" s="111"/>
      <c r="AT25" s="111"/>
      <c r="AU25" s="107"/>
    </row>
    <row r="26" spans="12:50" ht="15.75" customHeight="1" x14ac:dyDescent="0.7">
      <c r="M26" s="108">
        <f>L29</f>
        <v>0</v>
      </c>
      <c r="N26" s="108"/>
      <c r="O26" s="108"/>
      <c r="P26" s="108"/>
      <c r="Q26" s="108"/>
      <c r="R26" s="65"/>
      <c r="S26" s="58"/>
      <c r="T26" s="109">
        <f>S29/100</f>
        <v>0</v>
      </c>
      <c r="U26" s="109"/>
      <c r="V26" s="109"/>
      <c r="W26" s="109"/>
      <c r="X26" s="5"/>
      <c r="Z26" s="105"/>
      <c r="AA26" s="105"/>
      <c r="AB26" s="105"/>
      <c r="AC26" s="105"/>
      <c r="AD26" s="5"/>
      <c r="AE26" s="6"/>
      <c r="AF26" s="6"/>
      <c r="AG26" s="6"/>
      <c r="AI26" s="5"/>
      <c r="AJ26" s="5"/>
      <c r="AO26" s="17"/>
      <c r="AP26" s="17"/>
      <c r="AR26" s="111"/>
      <c r="AS26" s="111"/>
      <c r="AT26" s="111"/>
      <c r="AU26" s="107"/>
    </row>
    <row r="27" spans="12:50" ht="15.75" customHeight="1" x14ac:dyDescent="0.7">
      <c r="M27" s="108"/>
      <c r="N27" s="108"/>
      <c r="O27" s="108"/>
      <c r="P27" s="108"/>
      <c r="Q27" s="108"/>
      <c r="R27" s="64"/>
      <c r="S27" s="58"/>
      <c r="T27" s="109"/>
      <c r="U27" s="109"/>
      <c r="V27" s="109"/>
      <c r="W27" s="109"/>
      <c r="X27" s="14"/>
      <c r="Y27" s="3">
        <v>20000000</v>
      </c>
      <c r="Z27" s="110">
        <f>M26*T26</f>
        <v>0</v>
      </c>
      <c r="AA27" s="110"/>
      <c r="AB27" s="110"/>
      <c r="AC27" s="110"/>
      <c r="AD27" s="19"/>
      <c r="AE27" s="101"/>
      <c r="AF27" s="101"/>
      <c r="AG27" s="101"/>
      <c r="AI27" s="14"/>
      <c r="AJ27" s="14"/>
      <c r="AO27" s="20"/>
      <c r="AP27" s="20"/>
      <c r="AR27" s="111"/>
      <c r="AS27" s="111"/>
      <c r="AT27" s="111"/>
    </row>
    <row r="28" spans="12:50" ht="15.75" customHeight="1" x14ac:dyDescent="0.7">
      <c r="M28" s="108"/>
      <c r="N28" s="108"/>
      <c r="O28" s="108"/>
      <c r="P28" s="108"/>
      <c r="Q28" s="108"/>
      <c r="R28" s="64"/>
      <c r="S28" s="58"/>
      <c r="T28" s="109"/>
      <c r="U28" s="109"/>
      <c r="V28" s="109"/>
      <c r="W28" s="109"/>
      <c r="X28" s="14"/>
      <c r="Z28" s="110"/>
      <c r="AA28" s="110"/>
      <c r="AB28" s="110"/>
      <c r="AC28" s="110"/>
      <c r="AD28" s="19"/>
      <c r="AE28" s="101"/>
      <c r="AF28" s="101"/>
      <c r="AG28" s="101"/>
      <c r="AI28" s="14"/>
      <c r="AJ28" s="14"/>
      <c r="AO28" s="20"/>
      <c r="AP28" s="20"/>
      <c r="AR28" s="111"/>
      <c r="AS28" s="111"/>
      <c r="AT28" s="111"/>
    </row>
    <row r="29" spans="12:50" ht="15.75" customHeight="1" x14ac:dyDescent="0.45">
      <c r="L29" s="3">
        <v>0</v>
      </c>
      <c r="S29" s="3">
        <v>0</v>
      </c>
      <c r="T29" s="21"/>
      <c r="U29" s="21"/>
      <c r="V29" s="21"/>
      <c r="W29" s="21"/>
      <c r="X29" s="21"/>
      <c r="Z29" s="110"/>
      <c r="AA29" s="110"/>
      <c r="AB29" s="110"/>
      <c r="AC29" s="110"/>
      <c r="AD29" s="6"/>
      <c r="AE29" s="6"/>
      <c r="AR29" s="112" t="e">
        <f>AR33/AK21</f>
        <v>#DIV/0!</v>
      </c>
      <c r="AS29" s="112"/>
      <c r="AT29" s="112"/>
      <c r="AU29" s="22"/>
    </row>
    <row r="30" spans="12:50" ht="15.75" customHeight="1" x14ac:dyDescent="0.45">
      <c r="T30" s="13"/>
      <c r="U30" s="13"/>
      <c r="V30" s="13"/>
      <c r="W30" s="13"/>
      <c r="X30" s="13"/>
      <c r="Z30" s="110"/>
      <c r="AA30" s="110"/>
      <c r="AB30" s="110"/>
      <c r="AC30" s="110"/>
      <c r="AD30" s="6"/>
      <c r="AE30" s="6"/>
      <c r="AR30" s="112"/>
      <c r="AS30" s="112"/>
      <c r="AT30" s="112"/>
      <c r="AU30" s="6"/>
    </row>
    <row r="31" spans="12:50" ht="15.75" customHeight="1" x14ac:dyDescent="0.45">
      <c r="T31" s="13"/>
      <c r="U31" s="13"/>
      <c r="V31" s="13"/>
      <c r="W31" s="13"/>
      <c r="X31" s="13"/>
      <c r="AB31" s="6"/>
      <c r="AC31" s="6"/>
      <c r="AD31" s="6"/>
      <c r="AE31" s="6"/>
      <c r="AR31" s="112"/>
      <c r="AS31" s="112"/>
      <c r="AT31" s="112"/>
      <c r="AU31" s="6"/>
    </row>
    <row r="32" spans="12:50" ht="15.75" customHeight="1" x14ac:dyDescent="0.45">
      <c r="T32" s="13"/>
      <c r="U32" s="13"/>
      <c r="V32" s="13"/>
      <c r="W32" s="13"/>
      <c r="X32" s="13"/>
      <c r="AB32" s="6"/>
      <c r="AC32" s="6"/>
      <c r="AD32" s="6"/>
      <c r="AE32" s="6"/>
      <c r="AR32" s="112"/>
      <c r="AS32" s="112"/>
      <c r="AT32" s="112"/>
      <c r="AU32" s="6"/>
    </row>
    <row r="33" spans="12:52" ht="15.75" customHeight="1" x14ac:dyDescent="0.45">
      <c r="T33" s="13"/>
      <c r="U33" s="13"/>
      <c r="V33" s="13"/>
      <c r="W33" s="13"/>
      <c r="X33" s="13"/>
      <c r="AB33" s="6"/>
      <c r="AC33" s="6"/>
      <c r="AD33" s="6"/>
      <c r="AE33" s="6"/>
      <c r="AR33" s="113">
        <f>AK21-AK43</f>
        <v>0</v>
      </c>
      <c r="AS33" s="113"/>
      <c r="AT33" s="113"/>
      <c r="AU33" s="6"/>
    </row>
    <row r="34" spans="12:52" ht="15.75" customHeight="1" x14ac:dyDescent="0.45">
      <c r="T34" s="13"/>
      <c r="U34" s="13"/>
      <c r="V34" s="13"/>
      <c r="W34" s="13"/>
      <c r="X34" s="13"/>
      <c r="AB34" s="6"/>
      <c r="AC34" s="6"/>
      <c r="AD34" s="6"/>
      <c r="AE34" s="6"/>
      <c r="AK34" s="21"/>
      <c r="AL34" s="21"/>
      <c r="AM34" s="21"/>
      <c r="AN34" s="21"/>
      <c r="AO34" s="21"/>
      <c r="AR34" s="113"/>
      <c r="AS34" s="113"/>
      <c r="AT34" s="113"/>
      <c r="AU34" s="6"/>
    </row>
    <row r="35" spans="12:52" ht="15.75" customHeight="1" x14ac:dyDescent="0.45">
      <c r="AI35" s="5"/>
      <c r="AJ35" s="5"/>
      <c r="AK35" s="21"/>
      <c r="AL35" s="21"/>
      <c r="AM35" s="21"/>
      <c r="AN35" s="21"/>
      <c r="AO35" s="21"/>
      <c r="AR35" s="113"/>
      <c r="AS35" s="113"/>
      <c r="AT35" s="113"/>
      <c r="AU35" s="6"/>
    </row>
    <row r="36" spans="12:52" ht="15.75" customHeight="1" x14ac:dyDescent="0.7">
      <c r="M36" s="114" t="s">
        <v>8</v>
      </c>
      <c r="N36" s="114"/>
      <c r="O36" s="114"/>
      <c r="P36" s="114"/>
      <c r="Q36" s="114"/>
      <c r="R36" s="63"/>
      <c r="S36" s="58"/>
      <c r="T36" s="114" t="s">
        <v>9</v>
      </c>
      <c r="U36" s="114"/>
      <c r="V36" s="114"/>
      <c r="W36" s="114"/>
      <c r="X36" s="23"/>
      <c r="Z36" s="115" t="s">
        <v>10</v>
      </c>
      <c r="AA36" s="115"/>
      <c r="AB36" s="115"/>
      <c r="AC36" s="115"/>
      <c r="AD36" s="5"/>
      <c r="AI36" s="5"/>
      <c r="AJ36" s="5"/>
      <c r="AK36" s="116" t="s">
        <v>11</v>
      </c>
      <c r="AL36" s="116"/>
      <c r="AM36" s="116"/>
      <c r="AN36" s="116"/>
      <c r="AO36" s="116"/>
      <c r="AR36" s="113"/>
      <c r="AS36" s="113"/>
      <c r="AT36" s="113"/>
      <c r="AU36" s="6"/>
    </row>
    <row r="37" spans="12:52" ht="18.75" customHeight="1" x14ac:dyDescent="0.7">
      <c r="M37" s="114"/>
      <c r="N37" s="114"/>
      <c r="O37" s="114"/>
      <c r="P37" s="114"/>
      <c r="Q37" s="114"/>
      <c r="R37" s="63"/>
      <c r="S37" s="58"/>
      <c r="T37" s="114"/>
      <c r="U37" s="114"/>
      <c r="V37" s="114"/>
      <c r="W37" s="114"/>
      <c r="X37" s="23"/>
      <c r="Z37" s="115"/>
      <c r="AA37" s="115"/>
      <c r="AB37" s="115"/>
      <c r="AC37" s="115"/>
      <c r="AD37" s="5"/>
      <c r="AI37" s="5"/>
      <c r="AJ37" s="5"/>
      <c r="AK37" s="116"/>
      <c r="AL37" s="116"/>
      <c r="AM37" s="116"/>
      <c r="AN37" s="116"/>
      <c r="AO37" s="116"/>
      <c r="AU37" s="24"/>
    </row>
    <row r="38" spans="12:52" ht="15" customHeight="1" x14ac:dyDescent="0.7">
      <c r="M38" s="114"/>
      <c r="N38" s="114"/>
      <c r="O38" s="114"/>
      <c r="P38" s="114"/>
      <c r="Q38" s="114"/>
      <c r="R38" s="63"/>
      <c r="S38" s="58"/>
      <c r="T38" s="114"/>
      <c r="U38" s="114"/>
      <c r="V38" s="114"/>
      <c r="W38" s="114"/>
      <c r="X38" s="23"/>
      <c r="Z38" s="115"/>
      <c r="AA38" s="115"/>
      <c r="AB38" s="115"/>
      <c r="AC38" s="115"/>
      <c r="AD38" s="5"/>
      <c r="AI38" s="5"/>
      <c r="AJ38" s="5"/>
      <c r="AK38" s="116"/>
      <c r="AL38" s="116"/>
      <c r="AM38" s="116"/>
      <c r="AN38" s="116"/>
      <c r="AO38" s="116"/>
      <c r="AP38" s="103"/>
      <c r="AU38" s="104"/>
      <c r="AX38" s="103"/>
    </row>
    <row r="39" spans="12:52" ht="15.75" customHeight="1" x14ac:dyDescent="0.7">
      <c r="M39" s="114"/>
      <c r="N39" s="114"/>
      <c r="O39" s="114"/>
      <c r="P39" s="114"/>
      <c r="Q39" s="114"/>
      <c r="R39" s="63"/>
      <c r="S39" s="58"/>
      <c r="T39" s="114"/>
      <c r="U39" s="114"/>
      <c r="V39" s="114"/>
      <c r="W39" s="114"/>
      <c r="X39" s="23"/>
      <c r="Z39" s="115"/>
      <c r="AA39" s="115"/>
      <c r="AB39" s="115"/>
      <c r="AC39" s="115"/>
      <c r="AD39" s="5"/>
      <c r="AI39" s="5"/>
      <c r="AJ39" s="5"/>
      <c r="AK39" s="116"/>
      <c r="AL39" s="116"/>
      <c r="AM39" s="116"/>
      <c r="AN39" s="116"/>
      <c r="AO39" s="116"/>
      <c r="AP39" s="103"/>
      <c r="AR39" s="103"/>
      <c r="AS39" s="103"/>
      <c r="AT39" s="6"/>
      <c r="AU39" s="104"/>
      <c r="AX39" s="103"/>
    </row>
    <row r="40" spans="12:52" ht="15.75" customHeight="1" x14ac:dyDescent="0.7">
      <c r="M40" s="114"/>
      <c r="N40" s="114"/>
      <c r="O40" s="114"/>
      <c r="P40" s="114"/>
      <c r="Q40" s="114"/>
      <c r="R40" s="63"/>
      <c r="S40" s="58"/>
      <c r="T40" s="114"/>
      <c r="U40" s="114"/>
      <c r="V40" s="114"/>
      <c r="W40" s="114"/>
      <c r="X40" s="23"/>
      <c r="Z40" s="115"/>
      <c r="AA40" s="115"/>
      <c r="AB40" s="115"/>
      <c r="AC40" s="115"/>
      <c r="AD40" s="5"/>
      <c r="AI40" s="5"/>
      <c r="AJ40" s="5"/>
      <c r="AK40" s="116"/>
      <c r="AL40" s="116"/>
      <c r="AM40" s="116"/>
      <c r="AN40" s="116"/>
      <c r="AO40" s="116"/>
      <c r="AP40" s="103"/>
      <c r="AR40" s="103"/>
      <c r="AS40" s="103"/>
      <c r="AT40" s="6"/>
      <c r="AU40" s="103"/>
    </row>
    <row r="41" spans="12:52" ht="18.75" customHeight="1" x14ac:dyDescent="0.7">
      <c r="M41" s="90">
        <f>L44/10</f>
        <v>0</v>
      </c>
      <c r="N41" s="90"/>
      <c r="O41" s="90"/>
      <c r="P41" s="90"/>
      <c r="Q41" s="90"/>
      <c r="R41" s="63"/>
      <c r="S41" s="58"/>
      <c r="T41" s="90">
        <f>S44/100</f>
        <v>0</v>
      </c>
      <c r="U41" s="90"/>
      <c r="V41" s="90"/>
      <c r="W41" s="90"/>
      <c r="X41" s="23"/>
      <c r="Y41" s="25"/>
      <c r="Z41" s="115"/>
      <c r="AA41" s="115"/>
      <c r="AB41" s="115"/>
      <c r="AC41" s="115"/>
      <c r="AD41" s="5"/>
      <c r="AE41" s="117"/>
      <c r="AF41" s="117"/>
      <c r="AG41" s="117"/>
      <c r="AI41" s="20"/>
      <c r="AJ41" s="20"/>
      <c r="AK41" s="116"/>
      <c r="AL41" s="116"/>
      <c r="AM41" s="116"/>
      <c r="AN41" s="116"/>
      <c r="AO41" s="116"/>
      <c r="AP41" s="103"/>
      <c r="AR41" s="103"/>
      <c r="AS41" s="103"/>
      <c r="AT41" s="6"/>
      <c r="AU41" s="103"/>
    </row>
    <row r="42" spans="12:52" ht="18.75" customHeight="1" x14ac:dyDescent="0.7">
      <c r="M42" s="90"/>
      <c r="N42" s="90"/>
      <c r="O42" s="90"/>
      <c r="P42" s="90"/>
      <c r="Q42" s="90"/>
      <c r="R42" s="64"/>
      <c r="S42" s="58"/>
      <c r="T42" s="90"/>
      <c r="U42" s="90"/>
      <c r="V42" s="90"/>
      <c r="W42" s="90"/>
      <c r="X42" s="9"/>
      <c r="Y42" s="25"/>
      <c r="Z42" s="118">
        <f>M41+T41</f>
        <v>0</v>
      </c>
      <c r="AA42" s="118"/>
      <c r="AB42" s="118"/>
      <c r="AC42" s="118"/>
      <c r="AD42" s="9"/>
      <c r="AE42" s="117"/>
      <c r="AF42" s="117"/>
      <c r="AG42" s="117"/>
      <c r="AI42" s="20"/>
      <c r="AJ42" s="20"/>
      <c r="AK42" s="116"/>
      <c r="AL42" s="116"/>
      <c r="AM42" s="116"/>
      <c r="AN42" s="116"/>
      <c r="AO42" s="116"/>
      <c r="AP42" s="103"/>
      <c r="AR42" s="119"/>
      <c r="AS42" s="119"/>
      <c r="AT42" s="11"/>
      <c r="AU42" s="6"/>
    </row>
    <row r="43" spans="12:52" ht="18.75" customHeight="1" x14ac:dyDescent="0.7">
      <c r="M43" s="90"/>
      <c r="N43" s="90"/>
      <c r="O43" s="90"/>
      <c r="P43" s="90"/>
      <c r="Q43" s="90"/>
      <c r="R43" s="64"/>
      <c r="S43" s="58"/>
      <c r="T43" s="90"/>
      <c r="U43" s="90"/>
      <c r="V43" s="90"/>
      <c r="W43" s="90"/>
      <c r="X43" s="9"/>
      <c r="Y43" s="25">
        <v>5</v>
      </c>
      <c r="Z43" s="118"/>
      <c r="AA43" s="118"/>
      <c r="AB43" s="118"/>
      <c r="AC43" s="118"/>
      <c r="AD43" s="9"/>
      <c r="AF43" s="26"/>
      <c r="AK43" s="106">
        <f>Z42*Z27</f>
        <v>0</v>
      </c>
      <c r="AL43" s="106"/>
      <c r="AM43" s="106"/>
      <c r="AN43" s="106"/>
      <c r="AO43" s="106"/>
      <c r="AP43" s="103"/>
      <c r="AR43" s="119"/>
      <c r="AS43" s="119"/>
      <c r="AT43" s="11"/>
      <c r="AU43" s="6"/>
    </row>
    <row r="44" spans="12:52" ht="18.75" customHeight="1" x14ac:dyDescent="0.45">
      <c r="L44" s="3">
        <v>0</v>
      </c>
      <c r="S44" s="3">
        <v>0</v>
      </c>
      <c r="U44" s="2">
        <v>1</v>
      </c>
      <c r="Y44" s="25"/>
      <c r="Z44" s="118"/>
      <c r="AA44" s="118"/>
      <c r="AB44" s="118"/>
      <c r="AC44" s="118"/>
      <c r="AK44" s="106"/>
      <c r="AL44" s="106"/>
      <c r="AM44" s="106"/>
      <c r="AN44" s="106"/>
      <c r="AO44" s="106"/>
      <c r="AP44" s="103"/>
      <c r="AU44" s="6"/>
    </row>
    <row r="45" spans="12:52" ht="18.75" customHeight="1" x14ac:dyDescent="0.45">
      <c r="T45" s="120"/>
      <c r="U45" s="120"/>
      <c r="V45" s="120"/>
      <c r="W45" s="22"/>
      <c r="X45" s="22"/>
      <c r="Y45" s="25"/>
      <c r="Z45" s="6"/>
      <c r="AE45" s="120"/>
      <c r="AF45" s="120"/>
      <c r="AG45" s="120"/>
      <c r="AK45" s="106"/>
      <c r="AL45" s="106"/>
      <c r="AM45" s="106"/>
      <c r="AN45" s="106"/>
      <c r="AO45" s="106"/>
      <c r="AP45" s="121"/>
      <c r="AW45" s="122" t="s">
        <v>12</v>
      </c>
      <c r="AX45" s="122"/>
      <c r="AY45" s="122"/>
      <c r="AZ45" s="122"/>
    </row>
    <row r="46" spans="12:52" ht="18.75" customHeight="1" x14ac:dyDescent="0.45">
      <c r="T46" s="22"/>
      <c r="U46" s="22"/>
      <c r="V46" s="22"/>
      <c r="W46" s="22"/>
      <c r="X46" s="22"/>
      <c r="Y46" s="25"/>
      <c r="Z46" s="6"/>
      <c r="AE46" s="22"/>
      <c r="AF46" s="22"/>
      <c r="AG46" s="22"/>
      <c r="AL46" s="6"/>
      <c r="AM46" s="6"/>
      <c r="AN46" s="6"/>
      <c r="AO46" s="5"/>
      <c r="AP46" s="121"/>
      <c r="AW46" s="122"/>
      <c r="AX46" s="122"/>
      <c r="AY46" s="122"/>
      <c r="AZ46" s="122"/>
    </row>
    <row r="47" spans="12:52" ht="18.75" customHeight="1" x14ac:dyDescent="0.45">
      <c r="T47" s="22"/>
      <c r="U47" s="22"/>
      <c r="V47" s="22"/>
      <c r="W47" s="22"/>
      <c r="X47" s="22"/>
      <c r="Y47" s="25"/>
      <c r="Z47" s="6"/>
      <c r="AE47" s="22"/>
      <c r="AF47" s="22"/>
      <c r="AG47" s="22"/>
      <c r="AL47" s="6"/>
      <c r="AM47" s="6"/>
      <c r="AN47" s="6"/>
      <c r="AO47" s="5"/>
      <c r="AP47" s="17"/>
      <c r="AW47" s="122"/>
      <c r="AX47" s="122"/>
      <c r="AY47" s="122"/>
      <c r="AZ47" s="122"/>
    </row>
    <row r="48" spans="12:52" ht="18.75" customHeight="1" x14ac:dyDescent="0.45">
      <c r="T48" s="22"/>
      <c r="U48" s="22"/>
      <c r="V48" s="22"/>
      <c r="W48" s="22"/>
      <c r="X48" s="22"/>
      <c r="Y48" s="25"/>
      <c r="Z48" s="6"/>
      <c r="AE48" s="22"/>
      <c r="AF48" s="22"/>
      <c r="AG48" s="22"/>
      <c r="AL48" s="6"/>
      <c r="AM48" s="6"/>
      <c r="AN48" s="6"/>
      <c r="AO48" s="5"/>
      <c r="AP48" s="17"/>
      <c r="AW48" s="122"/>
      <c r="AX48" s="122"/>
      <c r="AY48" s="122"/>
      <c r="AZ48" s="122"/>
    </row>
    <row r="49" spans="12:52" ht="18.75" customHeight="1" x14ac:dyDescent="0.45">
      <c r="T49" s="22"/>
      <c r="U49" s="22"/>
      <c r="V49" s="22"/>
      <c r="W49" s="22"/>
      <c r="X49" s="22"/>
      <c r="Y49" s="25"/>
      <c r="Z49" s="6"/>
      <c r="AE49" s="22"/>
      <c r="AF49" s="22"/>
      <c r="AG49" s="22"/>
      <c r="AL49" s="6"/>
      <c r="AM49" s="6"/>
      <c r="AN49" s="6"/>
      <c r="AO49" s="5"/>
      <c r="AP49" s="5"/>
      <c r="AW49" s="122"/>
      <c r="AX49" s="122"/>
      <c r="AY49" s="122"/>
      <c r="AZ49" s="122"/>
    </row>
    <row r="50" spans="12:52" ht="18.75" customHeight="1" x14ac:dyDescent="0.45">
      <c r="T50" s="22"/>
      <c r="U50" s="22"/>
      <c r="V50" s="22"/>
      <c r="W50" s="22"/>
      <c r="X50" s="22"/>
      <c r="Y50" s="25"/>
      <c r="Z50" s="6"/>
      <c r="AE50" s="22"/>
      <c r="AF50" s="22"/>
      <c r="AG50" s="22"/>
      <c r="AL50" s="6"/>
      <c r="AM50" s="6"/>
      <c r="AN50" s="6"/>
      <c r="AO50" s="5"/>
      <c r="AP50" s="5"/>
      <c r="AW50" s="122"/>
      <c r="AX50" s="122"/>
      <c r="AY50" s="122"/>
      <c r="AZ50" s="122"/>
    </row>
    <row r="51" spans="12:52" ht="23.25" customHeight="1" x14ac:dyDescent="0.7">
      <c r="M51" s="123" t="s">
        <v>13</v>
      </c>
      <c r="N51" s="123"/>
      <c r="O51" s="123"/>
      <c r="P51" s="123"/>
      <c r="Q51" s="123"/>
      <c r="R51" s="65"/>
      <c r="S51" s="58"/>
      <c r="T51" s="123" t="s">
        <v>14</v>
      </c>
      <c r="U51" s="123"/>
      <c r="V51" s="123"/>
      <c r="W51" s="123"/>
      <c r="X51" s="65"/>
      <c r="Y51" s="66"/>
      <c r="Z51" s="123" t="s">
        <v>15</v>
      </c>
      <c r="AA51" s="123"/>
      <c r="AB51" s="123"/>
      <c r="AC51" s="123"/>
      <c r="AD51" s="5"/>
      <c r="AL51" s="6"/>
      <c r="AM51" s="6"/>
      <c r="AN51" s="6"/>
      <c r="AO51" s="5"/>
      <c r="AP51" s="5"/>
      <c r="AW51" s="122"/>
      <c r="AX51" s="122"/>
      <c r="AY51" s="122"/>
      <c r="AZ51" s="122"/>
    </row>
    <row r="52" spans="12:52" ht="15.75" customHeight="1" x14ac:dyDescent="0.7">
      <c r="M52" s="123"/>
      <c r="N52" s="123"/>
      <c r="O52" s="123"/>
      <c r="P52" s="123"/>
      <c r="Q52" s="123"/>
      <c r="R52" s="65"/>
      <c r="S52" s="58"/>
      <c r="T52" s="123"/>
      <c r="U52" s="123"/>
      <c r="V52" s="123"/>
      <c r="W52" s="123"/>
      <c r="X52" s="65"/>
      <c r="Y52" s="58"/>
      <c r="Z52" s="123"/>
      <c r="AA52" s="123"/>
      <c r="AB52" s="123"/>
      <c r="AC52" s="123"/>
      <c r="AD52" s="5"/>
      <c r="AK52" s="5"/>
      <c r="AL52" s="6"/>
      <c r="AM52" s="6"/>
      <c r="AN52" s="6"/>
      <c r="AO52" s="5"/>
      <c r="AP52" s="5"/>
      <c r="AW52" s="122"/>
      <c r="AX52" s="122"/>
      <c r="AY52" s="122"/>
      <c r="AZ52" s="122"/>
    </row>
    <row r="53" spans="12:52" ht="15.75" customHeight="1" x14ac:dyDescent="0.7">
      <c r="M53" s="123"/>
      <c r="N53" s="123"/>
      <c r="O53" s="123"/>
      <c r="P53" s="123"/>
      <c r="Q53" s="123"/>
      <c r="R53" s="65"/>
      <c r="S53" s="58"/>
      <c r="T53" s="123"/>
      <c r="U53" s="123"/>
      <c r="V53" s="123"/>
      <c r="W53" s="123"/>
      <c r="X53" s="65"/>
      <c r="Y53" s="58"/>
      <c r="Z53" s="123"/>
      <c r="AA53" s="123"/>
      <c r="AB53" s="123"/>
      <c r="AC53" s="123"/>
      <c r="AD53" s="5"/>
      <c r="AK53" s="5"/>
      <c r="AL53" s="6"/>
      <c r="AM53" s="6"/>
      <c r="AN53" s="6"/>
      <c r="AO53" s="5"/>
      <c r="AP53" s="5"/>
      <c r="AW53" s="122"/>
      <c r="AX53" s="122"/>
      <c r="AY53" s="122"/>
      <c r="AZ53" s="122"/>
    </row>
    <row r="54" spans="12:52" ht="15.75" customHeight="1" x14ac:dyDescent="0.7">
      <c r="M54" s="123"/>
      <c r="N54" s="123"/>
      <c r="O54" s="123"/>
      <c r="P54" s="123"/>
      <c r="Q54" s="123"/>
      <c r="R54" s="65"/>
      <c r="S54" s="58"/>
      <c r="T54" s="123"/>
      <c r="U54" s="123"/>
      <c r="V54" s="123"/>
      <c r="W54" s="123"/>
      <c r="X54" s="65"/>
      <c r="Y54" s="58"/>
      <c r="Z54" s="123"/>
      <c r="AA54" s="123"/>
      <c r="AB54" s="123"/>
      <c r="AC54" s="123"/>
      <c r="AD54" s="5"/>
      <c r="AK54" s="5"/>
      <c r="AL54" s="6"/>
      <c r="AM54" s="6"/>
      <c r="AN54" s="6"/>
      <c r="AO54" s="5"/>
      <c r="AP54" s="5"/>
      <c r="AR54" s="20"/>
      <c r="AS54" s="20"/>
      <c r="AT54" s="16"/>
      <c r="AU54" s="5"/>
      <c r="AW54" s="124">
        <f>(AR33-AR78)</f>
        <v>0</v>
      </c>
      <c r="AX54" s="124"/>
      <c r="AY54" s="124"/>
      <c r="AZ54" s="124"/>
    </row>
    <row r="55" spans="12:52" ht="70.900000000000006" customHeight="1" x14ac:dyDescent="0.7">
      <c r="M55" s="123"/>
      <c r="N55" s="123"/>
      <c r="O55" s="123"/>
      <c r="P55" s="123"/>
      <c r="Q55" s="123"/>
      <c r="R55" s="65"/>
      <c r="S55" s="58"/>
      <c r="T55" s="123"/>
      <c r="U55" s="123"/>
      <c r="V55" s="123"/>
      <c r="W55" s="123"/>
      <c r="X55" s="65"/>
      <c r="Y55" s="58"/>
      <c r="Z55" s="123"/>
      <c r="AA55" s="123"/>
      <c r="AB55" s="123"/>
      <c r="AC55" s="123"/>
      <c r="AD55" s="5"/>
      <c r="AK55" s="6"/>
      <c r="AL55" s="6"/>
      <c r="AM55" s="6"/>
      <c r="AN55" s="6"/>
      <c r="AO55" s="17"/>
      <c r="AP55" s="17"/>
      <c r="AU55" s="5"/>
      <c r="AW55" s="124"/>
      <c r="AX55" s="124"/>
      <c r="AY55" s="124"/>
      <c r="AZ55" s="124"/>
    </row>
    <row r="56" spans="12:52" ht="18.75" customHeight="1" x14ac:dyDescent="0.7">
      <c r="M56" s="125">
        <f>(AK21*M59)</f>
        <v>0</v>
      </c>
      <c r="N56" s="125"/>
      <c r="O56" s="125"/>
      <c r="P56" s="125"/>
      <c r="Q56" s="125"/>
      <c r="R56" s="62"/>
      <c r="S56" s="58"/>
      <c r="T56" s="124">
        <f>T59*AK21</f>
        <v>0</v>
      </c>
      <c r="U56" s="124"/>
      <c r="V56" s="124"/>
      <c r="W56" s="124"/>
      <c r="X56" s="19"/>
      <c r="Z56" s="126">
        <f>Y62</f>
        <v>0</v>
      </c>
      <c r="AA56" s="126"/>
      <c r="AB56" s="126"/>
      <c r="AC56" s="126"/>
      <c r="AD56" s="5"/>
      <c r="AK56" s="6"/>
      <c r="AL56" s="6"/>
      <c r="AM56" s="6"/>
      <c r="AN56" s="6"/>
      <c r="AO56" s="17"/>
      <c r="AP56" s="17"/>
      <c r="AU56" s="107"/>
      <c r="AW56" s="124"/>
      <c r="AX56" s="124"/>
      <c r="AY56" s="124"/>
      <c r="AZ56" s="124"/>
    </row>
    <row r="57" spans="12:52" ht="15.75" customHeight="1" x14ac:dyDescent="0.7">
      <c r="M57" s="125"/>
      <c r="N57" s="125"/>
      <c r="O57" s="125"/>
      <c r="P57" s="125"/>
      <c r="Q57" s="125"/>
      <c r="R57" s="62"/>
      <c r="S57" s="58"/>
      <c r="T57" s="124"/>
      <c r="U57" s="124"/>
      <c r="V57" s="124"/>
      <c r="W57" s="124"/>
      <c r="X57" s="19"/>
      <c r="Z57" s="126"/>
      <c r="AA57" s="126"/>
      <c r="AB57" s="126"/>
      <c r="AC57" s="126"/>
      <c r="AD57" s="5"/>
      <c r="AK57" s="6"/>
      <c r="AL57" s="6"/>
      <c r="AM57" s="6"/>
      <c r="AN57" s="6"/>
      <c r="AU57" s="107"/>
      <c r="AW57" s="124"/>
      <c r="AX57" s="124"/>
      <c r="AY57" s="124"/>
      <c r="AZ57" s="124"/>
    </row>
    <row r="58" spans="12:52" ht="24.75" customHeight="1" x14ac:dyDescent="0.7">
      <c r="L58" s="3">
        <v>1</v>
      </c>
      <c r="M58" s="125"/>
      <c r="N58" s="125"/>
      <c r="O58" s="125"/>
      <c r="P58" s="125"/>
      <c r="Q58" s="125"/>
      <c r="R58" s="57"/>
      <c r="S58" s="58"/>
      <c r="T58" s="124"/>
      <c r="U58" s="124"/>
      <c r="V58" s="124"/>
      <c r="W58" s="124"/>
      <c r="Z58" s="126"/>
      <c r="AA58" s="126"/>
      <c r="AB58" s="126"/>
      <c r="AC58" s="126"/>
      <c r="AD58" s="6"/>
      <c r="AK58" s="5"/>
      <c r="AL58" s="6"/>
      <c r="AM58" s="6"/>
      <c r="AN58" s="6"/>
      <c r="AO58" s="5"/>
      <c r="AP58" s="5"/>
      <c r="AR58" s="6"/>
      <c r="AS58" s="6"/>
      <c r="AT58" s="6"/>
      <c r="AU58" s="107"/>
    </row>
    <row r="59" spans="12:52" ht="15" customHeight="1" x14ac:dyDescent="0.45">
      <c r="M59" s="127">
        <f>L62/100</f>
        <v>0.05</v>
      </c>
      <c r="N59" s="127"/>
      <c r="O59" s="127"/>
      <c r="P59" s="127"/>
      <c r="Q59" s="127"/>
      <c r="T59" s="127">
        <f>AD62/100</f>
        <v>0.1</v>
      </c>
      <c r="U59" s="127"/>
      <c r="V59" s="127"/>
      <c r="W59" s="127"/>
      <c r="X59" s="27"/>
      <c r="Z59" s="126"/>
      <c r="AA59" s="126"/>
      <c r="AB59" s="126"/>
      <c r="AC59" s="126"/>
      <c r="AD59" s="20"/>
      <c r="AO59" s="5"/>
      <c r="AP59" s="5"/>
      <c r="AR59" s="6"/>
      <c r="AS59" s="6"/>
      <c r="AT59" s="6"/>
    </row>
    <row r="60" spans="12:52" ht="15" customHeight="1" x14ac:dyDescent="0.45">
      <c r="M60" s="127"/>
      <c r="N60" s="127"/>
      <c r="O60" s="127"/>
      <c r="P60" s="127"/>
      <c r="Q60" s="127"/>
      <c r="T60" s="127"/>
      <c r="U60" s="127"/>
      <c r="V60" s="127"/>
      <c r="W60" s="127"/>
      <c r="X60" s="28"/>
      <c r="Z60" s="126"/>
      <c r="AA60" s="126"/>
      <c r="AB60" s="126"/>
      <c r="AC60" s="126"/>
      <c r="AD60" s="20"/>
      <c r="AO60" s="5"/>
      <c r="AP60" s="5"/>
      <c r="AR60" s="6"/>
      <c r="AS60" s="6"/>
      <c r="AT60" s="6"/>
    </row>
    <row r="61" spans="12:52" ht="15" customHeight="1" x14ac:dyDescent="0.45">
      <c r="M61" s="127"/>
      <c r="N61" s="127"/>
      <c r="O61" s="127"/>
      <c r="P61" s="127"/>
      <c r="Q61" s="127"/>
      <c r="S61" s="3">
        <v>20</v>
      </c>
      <c r="T61" s="127"/>
      <c r="U61" s="127"/>
      <c r="V61" s="127"/>
      <c r="W61" s="127"/>
      <c r="Z61" s="126"/>
      <c r="AA61" s="126"/>
      <c r="AB61" s="126"/>
      <c r="AC61" s="126"/>
      <c r="AD61" s="20"/>
      <c r="AO61" s="5"/>
      <c r="AP61" s="5"/>
      <c r="AR61" s="6"/>
      <c r="AS61" s="6"/>
      <c r="AT61" s="6"/>
    </row>
    <row r="62" spans="12:52" ht="18.75" customHeight="1" x14ac:dyDescent="0.45">
      <c r="L62" s="3">
        <v>5</v>
      </c>
      <c r="M62" s="128"/>
      <c r="N62" s="128"/>
      <c r="O62" s="128"/>
      <c r="S62" s="3">
        <v>0</v>
      </c>
      <c r="X62" s="20"/>
      <c r="Y62" s="3">
        <v>0</v>
      </c>
      <c r="Z62" s="6"/>
      <c r="AA62" s="6"/>
      <c r="AB62" s="6"/>
      <c r="AC62" s="6"/>
      <c r="AD62" s="29">
        <v>10</v>
      </c>
      <c r="AE62" s="16"/>
      <c r="AF62" s="16"/>
      <c r="AG62" s="16"/>
      <c r="AO62" s="5"/>
      <c r="AP62" s="5"/>
      <c r="AR62" s="6"/>
      <c r="AS62" s="6"/>
      <c r="AT62" s="6"/>
    </row>
    <row r="63" spans="12:52" ht="15.75" customHeight="1" x14ac:dyDescent="0.45">
      <c r="M63" s="128"/>
      <c r="N63" s="128"/>
      <c r="O63" s="128"/>
      <c r="T63" s="128"/>
      <c r="U63" s="128"/>
      <c r="V63" s="128"/>
      <c r="W63" s="20"/>
      <c r="Z63" s="30">
        <v>0</v>
      </c>
      <c r="AA63" s="31"/>
      <c r="AB63" s="31"/>
      <c r="AC63" s="31"/>
      <c r="AD63" s="31"/>
      <c r="AE63" s="32">
        <v>6</v>
      </c>
      <c r="AF63" s="33"/>
      <c r="AG63" s="33"/>
      <c r="AO63" s="17"/>
      <c r="AP63" s="17"/>
      <c r="AR63" s="121"/>
      <c r="AS63" s="121"/>
      <c r="AT63" s="121"/>
    </row>
    <row r="64" spans="12:52" ht="15.75" customHeight="1" x14ac:dyDescent="0.45">
      <c r="M64" s="20"/>
      <c r="N64" s="20"/>
      <c r="O64" s="20"/>
      <c r="T64" s="20"/>
      <c r="U64" s="20"/>
      <c r="V64" s="20"/>
      <c r="W64" s="20"/>
      <c r="Z64" s="30"/>
      <c r="AA64" s="31"/>
      <c r="AB64" s="31"/>
      <c r="AC64" s="31"/>
      <c r="AD64" s="31"/>
      <c r="AE64" s="32"/>
      <c r="AF64" s="33"/>
      <c r="AG64" s="33"/>
      <c r="AO64" s="17"/>
      <c r="AP64" s="17"/>
      <c r="AR64" s="17"/>
      <c r="AS64" s="17"/>
      <c r="AT64" s="17"/>
    </row>
    <row r="65" spans="12:50" ht="15" customHeight="1" x14ac:dyDescent="0.45">
      <c r="U65" s="3"/>
      <c r="V65" s="3"/>
      <c r="W65" s="3"/>
      <c r="X65" s="3"/>
      <c r="Z65" s="3"/>
      <c r="AA65" s="3"/>
      <c r="AB65" s="3"/>
      <c r="AC65" s="3"/>
      <c r="AD65" s="3"/>
      <c r="AE65" s="3"/>
      <c r="AO65" s="17"/>
      <c r="AP65" s="17"/>
      <c r="AR65" s="17"/>
      <c r="AS65" s="17"/>
      <c r="AT65" s="17"/>
      <c r="AW65" s="103"/>
      <c r="AX65" s="103"/>
    </row>
    <row r="66" spans="12:50" ht="15" customHeight="1" x14ac:dyDescent="0.45">
      <c r="U66" s="3"/>
      <c r="V66" s="3"/>
      <c r="W66" s="3"/>
      <c r="X66" s="3"/>
      <c r="Z66" s="3"/>
      <c r="AA66" s="3"/>
      <c r="AB66" s="3"/>
      <c r="AC66" s="3"/>
      <c r="AD66" s="3"/>
      <c r="AE66" s="3"/>
      <c r="AO66" s="17"/>
      <c r="AP66" s="17"/>
      <c r="AR66" s="17"/>
      <c r="AS66" s="17"/>
      <c r="AT66" s="17"/>
      <c r="AW66" s="103"/>
      <c r="AX66" s="103"/>
    </row>
    <row r="67" spans="12:50" ht="15" customHeight="1" x14ac:dyDescent="0.45">
      <c r="U67" s="3"/>
      <c r="V67" s="3"/>
      <c r="W67" s="3"/>
      <c r="X67" s="3"/>
      <c r="Z67" s="3"/>
      <c r="AA67" s="3"/>
      <c r="AB67" s="3"/>
      <c r="AC67" s="3"/>
      <c r="AD67" s="3"/>
      <c r="AE67" s="3"/>
      <c r="AO67" s="17"/>
      <c r="AP67" s="17"/>
      <c r="AR67" s="17"/>
      <c r="AS67" s="17"/>
      <c r="AT67" s="17"/>
      <c r="AW67" s="103"/>
      <c r="AX67" s="103"/>
    </row>
    <row r="68" spans="12:50" ht="15" customHeight="1" x14ac:dyDescent="0.45">
      <c r="U68" s="3"/>
      <c r="V68" s="3"/>
      <c r="W68" s="3"/>
      <c r="X68" s="3"/>
      <c r="Z68" s="3"/>
      <c r="AA68" s="3"/>
      <c r="AB68" s="3"/>
      <c r="AC68" s="3"/>
      <c r="AD68" s="3"/>
      <c r="AE68" s="3"/>
      <c r="AO68" s="17"/>
      <c r="AP68" s="17"/>
      <c r="AR68" s="17"/>
      <c r="AS68" s="17"/>
      <c r="AT68" s="17"/>
      <c r="AW68" s="103"/>
      <c r="AX68" s="103"/>
    </row>
    <row r="69" spans="12:50" ht="15" customHeight="1" x14ac:dyDescent="0.45">
      <c r="U69" s="3"/>
      <c r="V69" s="3"/>
      <c r="W69" s="3"/>
      <c r="X69" s="3"/>
      <c r="Z69" s="3"/>
      <c r="AA69" s="3"/>
      <c r="AB69" s="3"/>
      <c r="AC69" s="3"/>
      <c r="AD69" s="3"/>
      <c r="AE69" s="3"/>
      <c r="AO69" s="17"/>
      <c r="AP69" s="17"/>
      <c r="AR69" s="17"/>
      <c r="AS69" s="17"/>
      <c r="AT69" s="17"/>
      <c r="AW69" s="103"/>
      <c r="AX69" s="103"/>
    </row>
    <row r="70" spans="12:50" ht="15" customHeight="1" x14ac:dyDescent="0.45">
      <c r="U70" s="3"/>
      <c r="V70" s="3"/>
      <c r="W70" s="3"/>
      <c r="X70" s="3"/>
      <c r="Z70" s="3"/>
      <c r="AA70" s="3"/>
      <c r="AB70" s="3"/>
      <c r="AC70" s="3"/>
      <c r="AD70" s="3"/>
      <c r="AE70" s="3"/>
      <c r="AO70" s="17"/>
      <c r="AP70" s="17"/>
      <c r="AR70" s="17"/>
      <c r="AS70" s="17"/>
      <c r="AT70" s="17"/>
      <c r="AW70" s="103"/>
      <c r="AX70" s="103"/>
    </row>
    <row r="71" spans="12:50" ht="28.5" customHeight="1" x14ac:dyDescent="0.7">
      <c r="M71" s="129" t="s">
        <v>16</v>
      </c>
      <c r="N71" s="129"/>
      <c r="O71" s="129"/>
      <c r="P71" s="129"/>
      <c r="Q71" s="129"/>
      <c r="R71" s="65"/>
      <c r="S71" s="58"/>
      <c r="T71" s="129" t="s">
        <v>17</v>
      </c>
      <c r="U71" s="129"/>
      <c r="V71" s="129"/>
      <c r="W71" s="129"/>
      <c r="X71" s="65"/>
      <c r="Y71" s="58">
        <v>5</v>
      </c>
      <c r="Z71" s="129" t="s">
        <v>18</v>
      </c>
      <c r="AA71" s="129"/>
      <c r="AB71" s="129"/>
      <c r="AC71" s="129"/>
      <c r="AD71" s="65"/>
      <c r="AE71" s="129" t="s">
        <v>19</v>
      </c>
      <c r="AF71" s="129"/>
      <c r="AG71" s="129"/>
      <c r="AH71" s="129"/>
      <c r="AR71" s="123" t="s">
        <v>20</v>
      </c>
      <c r="AS71" s="123"/>
      <c r="AT71" s="123"/>
      <c r="AU71" s="6"/>
      <c r="AV71" s="6"/>
      <c r="AW71" s="103"/>
      <c r="AX71" s="103"/>
    </row>
    <row r="72" spans="12:50" ht="18.75" customHeight="1" x14ac:dyDescent="0.7">
      <c r="M72" s="129"/>
      <c r="N72" s="129"/>
      <c r="O72" s="129"/>
      <c r="P72" s="129"/>
      <c r="Q72" s="129"/>
      <c r="R72" s="65"/>
      <c r="S72" s="58"/>
      <c r="T72" s="129"/>
      <c r="U72" s="129"/>
      <c r="V72" s="129"/>
      <c r="W72" s="129"/>
      <c r="X72" s="65"/>
      <c r="Y72" s="66"/>
      <c r="Z72" s="129"/>
      <c r="AA72" s="129"/>
      <c r="AB72" s="129"/>
      <c r="AC72" s="129"/>
      <c r="AD72" s="65"/>
      <c r="AE72" s="129"/>
      <c r="AF72" s="129"/>
      <c r="AG72" s="129"/>
      <c r="AH72" s="129"/>
      <c r="AP72" s="5"/>
      <c r="AR72" s="123"/>
      <c r="AS72" s="123"/>
      <c r="AT72" s="123"/>
      <c r="AU72" s="6"/>
      <c r="AV72" s="6"/>
      <c r="AW72" s="130"/>
      <c r="AX72" s="120"/>
    </row>
    <row r="73" spans="12:50" ht="15.75" customHeight="1" x14ac:dyDescent="0.7">
      <c r="M73" s="129"/>
      <c r="N73" s="129"/>
      <c r="O73" s="129"/>
      <c r="P73" s="129"/>
      <c r="Q73" s="129"/>
      <c r="R73" s="65"/>
      <c r="S73" s="58"/>
      <c r="T73" s="129"/>
      <c r="U73" s="129"/>
      <c r="V73" s="129"/>
      <c r="W73" s="129"/>
      <c r="X73" s="65"/>
      <c r="Y73" s="66"/>
      <c r="Z73" s="129"/>
      <c r="AA73" s="129"/>
      <c r="AB73" s="129"/>
      <c r="AC73" s="129"/>
      <c r="AD73" s="65"/>
      <c r="AE73" s="129"/>
      <c r="AF73" s="129"/>
      <c r="AG73" s="129"/>
      <c r="AH73" s="129"/>
      <c r="AP73" s="5"/>
      <c r="AQ73" s="5"/>
      <c r="AR73" s="123"/>
      <c r="AS73" s="123"/>
      <c r="AT73" s="123"/>
      <c r="AU73" s="6"/>
      <c r="AV73" s="6"/>
    </row>
    <row r="74" spans="12:50" ht="18.75" customHeight="1" x14ac:dyDescent="0.7">
      <c r="M74" s="129"/>
      <c r="N74" s="129"/>
      <c r="O74" s="129"/>
      <c r="P74" s="129"/>
      <c r="Q74" s="129"/>
      <c r="R74" s="65"/>
      <c r="S74" s="58"/>
      <c r="T74" s="129"/>
      <c r="U74" s="129"/>
      <c r="V74" s="129"/>
      <c r="W74" s="129"/>
      <c r="X74" s="65"/>
      <c r="Y74" s="66"/>
      <c r="Z74" s="129"/>
      <c r="AA74" s="129"/>
      <c r="AB74" s="129"/>
      <c r="AC74" s="129"/>
      <c r="AD74" s="65"/>
      <c r="AE74" s="129"/>
      <c r="AF74" s="129"/>
      <c r="AG74" s="129"/>
      <c r="AH74" s="129"/>
      <c r="AI74" s="34"/>
      <c r="AP74" s="5"/>
      <c r="AQ74" s="5"/>
      <c r="AR74" s="123"/>
      <c r="AS74" s="123"/>
      <c r="AT74" s="123"/>
      <c r="AU74" s="6"/>
      <c r="AV74" s="6"/>
    </row>
    <row r="75" spans="12:50" ht="15" customHeight="1" x14ac:dyDescent="0.7">
      <c r="M75" s="129"/>
      <c r="N75" s="129"/>
      <c r="O75" s="129"/>
      <c r="P75" s="129"/>
      <c r="Q75" s="129"/>
      <c r="R75" s="65"/>
      <c r="S75" s="58"/>
      <c r="T75" s="129"/>
      <c r="U75" s="129"/>
      <c r="V75" s="129"/>
      <c r="W75" s="129"/>
      <c r="X75" s="65"/>
      <c r="Y75" s="58"/>
      <c r="Z75" s="129"/>
      <c r="AA75" s="129"/>
      <c r="AB75" s="129"/>
      <c r="AC75" s="129"/>
      <c r="AD75" s="65"/>
      <c r="AE75" s="129"/>
      <c r="AF75" s="129"/>
      <c r="AG75" s="129"/>
      <c r="AH75" s="129"/>
      <c r="AP75" s="5"/>
      <c r="AQ75" s="5"/>
      <c r="AR75" s="123"/>
      <c r="AS75" s="123"/>
      <c r="AT75" s="123"/>
      <c r="AU75" s="6"/>
      <c r="AV75" s="6"/>
    </row>
    <row r="76" spans="12:50" ht="75" customHeight="1" x14ac:dyDescent="0.7">
      <c r="M76" s="129"/>
      <c r="N76" s="129"/>
      <c r="O76" s="129"/>
      <c r="P76" s="129"/>
      <c r="Q76" s="129"/>
      <c r="R76" s="65"/>
      <c r="S76" s="58"/>
      <c r="T76" s="129"/>
      <c r="U76" s="129"/>
      <c r="V76" s="129"/>
      <c r="W76" s="129"/>
      <c r="X76" s="65"/>
      <c r="Y76" s="58"/>
      <c r="Z76" s="129"/>
      <c r="AA76" s="129"/>
      <c r="AB76" s="129"/>
      <c r="AC76" s="129"/>
      <c r="AD76" s="65"/>
      <c r="AE76" s="129"/>
      <c r="AF76" s="129"/>
      <c r="AG76" s="129"/>
      <c r="AH76" s="129"/>
      <c r="AP76" s="17"/>
      <c r="AQ76" s="17"/>
      <c r="AR76" s="123"/>
      <c r="AS76" s="123"/>
      <c r="AT76" s="123"/>
      <c r="AU76" s="6"/>
      <c r="AV76" s="6"/>
    </row>
    <row r="77" spans="12:50" ht="15" customHeight="1" x14ac:dyDescent="0.7">
      <c r="M77" s="110">
        <f>L80</f>
        <v>1000000</v>
      </c>
      <c r="N77" s="110"/>
      <c r="O77" s="110"/>
      <c r="P77" s="110"/>
      <c r="Q77" s="110"/>
      <c r="R77" s="60"/>
      <c r="S77" s="58"/>
      <c r="T77" s="110">
        <f>Z27/1000000</f>
        <v>0</v>
      </c>
      <c r="U77" s="110"/>
      <c r="V77" s="110"/>
      <c r="W77" s="110"/>
      <c r="X77" s="60"/>
      <c r="Y77" s="61"/>
      <c r="Z77" s="124">
        <f>Y80</f>
        <v>100000</v>
      </c>
      <c r="AA77" s="124"/>
      <c r="AB77" s="124"/>
      <c r="AC77" s="124"/>
      <c r="AD77" s="60"/>
      <c r="AE77" s="124">
        <f>ROUNDUP((Z77*T77),1)</f>
        <v>0</v>
      </c>
      <c r="AF77" s="124"/>
      <c r="AG77" s="124"/>
      <c r="AH77" s="124"/>
      <c r="AP77" s="17"/>
      <c r="AQ77" s="17"/>
      <c r="AR77" s="123"/>
      <c r="AS77" s="123"/>
      <c r="AT77" s="123"/>
      <c r="AU77" s="6"/>
      <c r="AV77" s="6"/>
    </row>
    <row r="78" spans="12:50" ht="15" customHeight="1" x14ac:dyDescent="0.7">
      <c r="M78" s="110"/>
      <c r="N78" s="110"/>
      <c r="O78" s="110"/>
      <c r="P78" s="110"/>
      <c r="Q78" s="110"/>
      <c r="R78" s="60"/>
      <c r="S78" s="58"/>
      <c r="T78" s="110"/>
      <c r="U78" s="110"/>
      <c r="V78" s="110"/>
      <c r="W78" s="110"/>
      <c r="X78" s="60"/>
      <c r="Y78" s="61"/>
      <c r="Z78" s="124"/>
      <c r="AA78" s="124"/>
      <c r="AB78" s="124"/>
      <c r="AC78" s="124"/>
      <c r="AD78" s="60"/>
      <c r="AE78" s="124"/>
      <c r="AF78" s="124"/>
      <c r="AG78" s="124"/>
      <c r="AH78" s="124"/>
      <c r="AR78" s="131">
        <f>M56+T56+Z56+AE77+AE90</f>
        <v>0</v>
      </c>
      <c r="AS78" s="131"/>
      <c r="AT78" s="131"/>
      <c r="AU78" s="35"/>
      <c r="AV78" s="35"/>
    </row>
    <row r="79" spans="12:50" ht="15" customHeight="1" x14ac:dyDescent="0.7">
      <c r="M79" s="110"/>
      <c r="N79" s="110"/>
      <c r="O79" s="110"/>
      <c r="P79" s="110"/>
      <c r="Q79" s="110"/>
      <c r="R79" s="59"/>
      <c r="S79" s="58"/>
      <c r="T79" s="110"/>
      <c r="U79" s="110"/>
      <c r="V79" s="110"/>
      <c r="W79" s="110"/>
      <c r="X79" s="57"/>
      <c r="Y79" s="58"/>
      <c r="Z79" s="124"/>
      <c r="AA79" s="124"/>
      <c r="AB79" s="124"/>
      <c r="AC79" s="124"/>
      <c r="AD79" s="57"/>
      <c r="AE79" s="124"/>
      <c r="AF79" s="124"/>
      <c r="AG79" s="124"/>
      <c r="AH79" s="124"/>
      <c r="AR79" s="131"/>
      <c r="AS79" s="131"/>
      <c r="AT79" s="131"/>
      <c r="AU79" s="35"/>
      <c r="AV79" s="35"/>
    </row>
    <row r="80" spans="12:50" ht="15" customHeight="1" x14ac:dyDescent="0.45">
      <c r="L80" s="3">
        <v>1000000</v>
      </c>
      <c r="M80" s="11"/>
      <c r="N80" s="11"/>
      <c r="O80" s="11"/>
      <c r="P80" s="11"/>
      <c r="Q80" s="11"/>
      <c r="R80" s="11"/>
      <c r="Y80" s="3">
        <v>100000</v>
      </c>
      <c r="AR80" s="131"/>
      <c r="AS80" s="131"/>
      <c r="AT80" s="131"/>
      <c r="AU80" s="35"/>
      <c r="AV80" s="35"/>
    </row>
    <row r="81" spans="13:48" ht="19.5" customHeight="1" x14ac:dyDescent="0.45">
      <c r="M81" s="11"/>
      <c r="N81" s="11"/>
      <c r="O81" s="11"/>
      <c r="P81" s="11"/>
      <c r="Q81" s="11"/>
      <c r="R81" s="11"/>
      <c r="AR81" s="131"/>
      <c r="AS81" s="131"/>
      <c r="AT81" s="131"/>
      <c r="AU81" s="35"/>
      <c r="AV81" s="35"/>
    </row>
    <row r="82" spans="13:48" ht="27.75" customHeight="1" x14ac:dyDescent="0.45">
      <c r="M82" s="11"/>
      <c r="N82" s="11"/>
      <c r="O82" s="11"/>
      <c r="P82" s="11"/>
      <c r="Q82" s="11"/>
      <c r="R82" s="11"/>
      <c r="AT82" s="132"/>
      <c r="AU82" s="132"/>
      <c r="AV82" s="132"/>
    </row>
    <row r="84" spans="13:48" x14ac:dyDescent="0.45">
      <c r="AT84" s="132"/>
      <c r="AU84" s="132"/>
      <c r="AV84" s="132"/>
    </row>
    <row r="85" spans="13:48" ht="28.5" customHeight="1" x14ac:dyDescent="0.7">
      <c r="M85" s="133" t="s">
        <v>21</v>
      </c>
      <c r="N85" s="133"/>
      <c r="O85" s="133"/>
      <c r="P85" s="133"/>
      <c r="Q85" s="133"/>
      <c r="R85" s="65"/>
      <c r="S85" s="58"/>
      <c r="T85" s="133" t="s">
        <v>22</v>
      </c>
      <c r="U85" s="133"/>
      <c r="V85" s="133"/>
      <c r="W85" s="133"/>
      <c r="X85" s="65"/>
      <c r="Y85" s="66"/>
      <c r="Z85" s="133" t="s">
        <v>23</v>
      </c>
      <c r="AA85" s="133"/>
      <c r="AB85" s="133"/>
      <c r="AC85" s="133"/>
      <c r="AD85" s="65"/>
      <c r="AE85" s="133" t="s">
        <v>24</v>
      </c>
      <c r="AF85" s="133"/>
      <c r="AG85" s="133"/>
      <c r="AH85" s="133"/>
    </row>
    <row r="86" spans="13:48" ht="46.5" x14ac:dyDescent="0.7">
      <c r="M86" s="133"/>
      <c r="N86" s="133"/>
      <c r="O86" s="133"/>
      <c r="P86" s="133"/>
      <c r="Q86" s="133"/>
      <c r="R86" s="65"/>
      <c r="S86" s="58"/>
      <c r="T86" s="133"/>
      <c r="U86" s="133"/>
      <c r="V86" s="133"/>
      <c r="W86" s="133"/>
      <c r="X86" s="65"/>
      <c r="Y86" s="66"/>
      <c r="Z86" s="133"/>
      <c r="AA86" s="133"/>
      <c r="AB86" s="133"/>
      <c r="AC86" s="133"/>
      <c r="AD86" s="65"/>
      <c r="AE86" s="133"/>
      <c r="AF86" s="133"/>
      <c r="AG86" s="133"/>
      <c r="AH86" s="133"/>
      <c r="AT86" s="132"/>
      <c r="AU86" s="132"/>
      <c r="AV86" s="132"/>
    </row>
    <row r="87" spans="13:48" ht="46.5" x14ac:dyDescent="0.7">
      <c r="M87" s="133"/>
      <c r="N87" s="133"/>
      <c r="O87" s="133"/>
      <c r="P87" s="133"/>
      <c r="Q87" s="133"/>
      <c r="R87" s="65"/>
      <c r="S87" s="58"/>
      <c r="T87" s="133"/>
      <c r="U87" s="133"/>
      <c r="V87" s="133"/>
      <c r="W87" s="133"/>
      <c r="X87" s="65"/>
      <c r="Y87" s="66"/>
      <c r="Z87" s="133"/>
      <c r="AA87" s="133"/>
      <c r="AB87" s="133"/>
      <c r="AC87" s="133"/>
      <c r="AD87" s="65"/>
      <c r="AE87" s="133"/>
      <c r="AF87" s="133"/>
      <c r="AG87" s="133"/>
      <c r="AH87" s="133"/>
    </row>
    <row r="88" spans="13:48" ht="46.5" x14ac:dyDescent="0.7">
      <c r="M88" s="133"/>
      <c r="N88" s="133"/>
      <c r="O88" s="133"/>
      <c r="P88" s="133"/>
      <c r="Q88" s="133"/>
      <c r="R88" s="65"/>
      <c r="S88" s="58"/>
      <c r="T88" s="133"/>
      <c r="U88" s="133"/>
      <c r="V88" s="133"/>
      <c r="W88" s="133"/>
      <c r="X88" s="65"/>
      <c r="Y88" s="66"/>
      <c r="Z88" s="133"/>
      <c r="AA88" s="133"/>
      <c r="AB88" s="133"/>
      <c r="AC88" s="133"/>
      <c r="AD88" s="65"/>
      <c r="AE88" s="133"/>
      <c r="AF88" s="133"/>
      <c r="AG88" s="133"/>
      <c r="AH88" s="133"/>
      <c r="AT88" s="132"/>
      <c r="AU88" s="132"/>
      <c r="AV88" s="132"/>
    </row>
    <row r="89" spans="13:48" ht="46.5" x14ac:dyDescent="0.7">
      <c r="M89" s="133"/>
      <c r="N89" s="133"/>
      <c r="O89" s="133"/>
      <c r="P89" s="133"/>
      <c r="Q89" s="133"/>
      <c r="R89" s="65"/>
      <c r="S89" s="58"/>
      <c r="T89" s="133"/>
      <c r="U89" s="133"/>
      <c r="V89" s="133"/>
      <c r="W89" s="133"/>
      <c r="X89" s="65"/>
      <c r="Y89" s="66"/>
      <c r="Z89" s="133"/>
      <c r="AA89" s="133"/>
      <c r="AB89" s="133"/>
      <c r="AC89" s="133"/>
      <c r="AD89" s="65"/>
      <c r="AE89" s="133"/>
      <c r="AF89" s="133"/>
      <c r="AG89" s="133"/>
      <c r="AH89" s="133"/>
    </row>
    <row r="90" spans="13:48" ht="46.5" x14ac:dyDescent="0.7">
      <c r="M90" s="110">
        <f>ROUNDUP(Z27/5000000,0)</f>
        <v>0</v>
      </c>
      <c r="N90" s="110"/>
      <c r="O90" s="110"/>
      <c r="P90" s="110"/>
      <c r="Q90" s="110"/>
      <c r="R90" s="57"/>
      <c r="S90" s="58"/>
      <c r="T90" s="124">
        <f>S92</f>
        <v>1000000</v>
      </c>
      <c r="U90" s="124"/>
      <c r="V90" s="124"/>
      <c r="W90" s="124"/>
      <c r="X90" s="59"/>
      <c r="Y90" s="58"/>
      <c r="Z90" s="124">
        <f>T90*M90</f>
        <v>0</v>
      </c>
      <c r="AA90" s="124"/>
      <c r="AB90" s="124"/>
      <c r="AC90" s="124"/>
      <c r="AD90" s="57"/>
      <c r="AE90" s="124">
        <f>Z90/5</f>
        <v>0</v>
      </c>
      <c r="AF90" s="124"/>
      <c r="AG90" s="124"/>
      <c r="AH90" s="124"/>
      <c r="AT90" s="132"/>
      <c r="AU90" s="132"/>
      <c r="AV90" s="132"/>
    </row>
    <row r="91" spans="13:48" ht="46.5" x14ac:dyDescent="0.7">
      <c r="M91" s="110"/>
      <c r="N91" s="110"/>
      <c r="O91" s="110"/>
      <c r="P91" s="110"/>
      <c r="Q91" s="110"/>
      <c r="R91" s="57"/>
      <c r="S91" s="58"/>
      <c r="T91" s="124"/>
      <c r="U91" s="124"/>
      <c r="V91" s="124"/>
      <c r="W91" s="124"/>
      <c r="X91" s="59"/>
      <c r="Y91" s="58"/>
      <c r="Z91" s="124"/>
      <c r="AA91" s="124"/>
      <c r="AB91" s="124"/>
      <c r="AC91" s="124"/>
      <c r="AD91" s="57"/>
      <c r="AE91" s="124"/>
      <c r="AF91" s="124"/>
      <c r="AG91" s="124"/>
      <c r="AH91" s="124"/>
    </row>
    <row r="92" spans="13:48" x14ac:dyDescent="0.45">
      <c r="M92" s="11"/>
      <c r="N92" s="11"/>
      <c r="O92" s="11"/>
      <c r="P92" s="11"/>
      <c r="Q92" s="11"/>
      <c r="S92" s="3">
        <v>1000000</v>
      </c>
    </row>
  </sheetData>
  <sheetProtection formatCells="0"/>
  <mergeCells count="81">
    <mergeCell ref="AT82:AV82"/>
    <mergeCell ref="AT84:AV84"/>
    <mergeCell ref="M85:Q89"/>
    <mergeCell ref="T85:W89"/>
    <mergeCell ref="Z85:AC89"/>
    <mergeCell ref="AE85:AH89"/>
    <mergeCell ref="AT86:AV86"/>
    <mergeCell ref="AT88:AV88"/>
    <mergeCell ref="M90:Q91"/>
    <mergeCell ref="T90:W91"/>
    <mergeCell ref="Z90:AC91"/>
    <mergeCell ref="AE90:AH91"/>
    <mergeCell ref="AT90:AV90"/>
    <mergeCell ref="T63:V63"/>
    <mergeCell ref="AR63:AT63"/>
    <mergeCell ref="AW65:AX71"/>
    <mergeCell ref="M71:Q76"/>
    <mergeCell ref="T71:W76"/>
    <mergeCell ref="Z71:AC76"/>
    <mergeCell ref="AE71:AH76"/>
    <mergeCell ref="AR71:AT77"/>
    <mergeCell ref="AW72:AX72"/>
    <mergeCell ref="M77:Q79"/>
    <mergeCell ref="T77:W79"/>
    <mergeCell ref="Z77:AC79"/>
    <mergeCell ref="AE77:AH79"/>
    <mergeCell ref="AR78:AT81"/>
    <mergeCell ref="M62:O63"/>
    <mergeCell ref="Z51:AC55"/>
    <mergeCell ref="AW54:AZ57"/>
    <mergeCell ref="M56:Q58"/>
    <mergeCell ref="T56:W58"/>
    <mergeCell ref="Z56:AC61"/>
    <mergeCell ref="AU56:AU58"/>
    <mergeCell ref="M59:Q61"/>
    <mergeCell ref="T59:W61"/>
    <mergeCell ref="AU38:AU39"/>
    <mergeCell ref="AX38:AX39"/>
    <mergeCell ref="AR39:AS41"/>
    <mergeCell ref="AU40:AU41"/>
    <mergeCell ref="M41:Q43"/>
    <mergeCell ref="T41:W43"/>
    <mergeCell ref="AE41:AG42"/>
    <mergeCell ref="Z42:AC44"/>
    <mergeCell ref="AR42:AS43"/>
    <mergeCell ref="AK43:AO45"/>
    <mergeCell ref="T45:V45"/>
    <mergeCell ref="AE45:AG45"/>
    <mergeCell ref="AP45:AP46"/>
    <mergeCell ref="AW45:AZ53"/>
    <mergeCell ref="M51:Q55"/>
    <mergeCell ref="T51:W55"/>
    <mergeCell ref="AR33:AT36"/>
    <mergeCell ref="M36:Q40"/>
    <mergeCell ref="T36:W40"/>
    <mergeCell ref="Z36:AC41"/>
    <mergeCell ref="AK36:AO42"/>
    <mergeCell ref="AP38:AP44"/>
    <mergeCell ref="AU24:AU26"/>
    <mergeCell ref="M26:Q28"/>
    <mergeCell ref="T26:W28"/>
    <mergeCell ref="Z27:AC30"/>
    <mergeCell ref="AE27:AG28"/>
    <mergeCell ref="AR24:AT28"/>
    <mergeCell ref="AR29:AT32"/>
    <mergeCell ref="AU5:AU6"/>
    <mergeCell ref="M7:Q12"/>
    <mergeCell ref="T7:W12"/>
    <mergeCell ref="Z7:AC12"/>
    <mergeCell ref="AY11:AY14"/>
    <mergeCell ref="M13:Q15"/>
    <mergeCell ref="T13:W15"/>
    <mergeCell ref="Z13:AC16"/>
    <mergeCell ref="AE14:AG15"/>
    <mergeCell ref="AK15:AO20"/>
    <mergeCell ref="AX16:AX22"/>
    <mergeCell ref="AU20:AU23"/>
    <mergeCell ref="M21:Q25"/>
    <mergeCell ref="T21:W25"/>
    <mergeCell ref="Z21:AC26"/>
    <mergeCell ref="AK21:AO23"/>
  </mergeCells>
  <pageMargins left="0.7" right="0.7" top="0.75" bottom="0.75" header="0.3" footer="0.3"/>
  <pageSetup scale="18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9223" r:id="rId4" name="ScrollBar16">
          <controlPr defaultSize="0" autoLine="0" autoPict="0" linkedCell="L62" r:id="rId5">
            <anchor moveWithCells="1">
              <from>
                <xdr:col>12</xdr:col>
                <xdr:colOff>0</xdr:colOff>
                <xdr:row>60</xdr:row>
                <xdr:rowOff>133350</xdr:rowOff>
              </from>
              <to>
                <xdr:col>17</xdr:col>
                <xdr:colOff>57150</xdr:colOff>
                <xdr:row>63</xdr:row>
                <xdr:rowOff>133350</xdr:rowOff>
              </to>
            </anchor>
          </controlPr>
        </control>
      </mc:Choice>
      <mc:Fallback>
        <control shapeId="9223" r:id="rId4" name="ScrollBar16"/>
      </mc:Fallback>
    </mc:AlternateContent>
    <mc:AlternateContent xmlns:mc="http://schemas.openxmlformats.org/markup-compatibility/2006">
      <mc:Choice Requires="x14">
        <control shapeId="9222" r:id="rId6" name="ScrollBar15">
          <controlPr defaultSize="0" autoLine="0" autoPict="0" linkedCell="L44" r:id="rId7">
            <anchor moveWithCells="1">
              <from>
                <xdr:col>12</xdr:col>
                <xdr:colOff>0</xdr:colOff>
                <xdr:row>43</xdr:row>
                <xdr:rowOff>0</xdr:rowOff>
              </from>
              <to>
                <xdr:col>17</xdr:col>
                <xdr:colOff>19050</xdr:colOff>
                <xdr:row>45</xdr:row>
                <xdr:rowOff>76200</xdr:rowOff>
              </to>
            </anchor>
          </controlPr>
        </control>
      </mc:Choice>
      <mc:Fallback>
        <control shapeId="9222" r:id="rId6" name="ScrollBar15"/>
      </mc:Fallback>
    </mc:AlternateContent>
    <mc:AlternateContent xmlns:mc="http://schemas.openxmlformats.org/markup-compatibility/2006">
      <mc:Choice Requires="x14">
        <control shapeId="9221" r:id="rId8" name="ScrollBar10">
          <controlPr defaultSize="0" autoLine="0" linkedCell="L29" r:id="rId9">
            <anchor moveWithCells="1">
              <from>
                <xdr:col>12</xdr:col>
                <xdr:colOff>0</xdr:colOff>
                <xdr:row>28</xdr:row>
                <xdr:rowOff>0</xdr:rowOff>
              </from>
              <to>
                <xdr:col>17</xdr:col>
                <xdr:colOff>0</xdr:colOff>
                <xdr:row>30</xdr:row>
                <xdr:rowOff>161925</xdr:rowOff>
              </to>
            </anchor>
          </controlPr>
        </control>
      </mc:Choice>
      <mc:Fallback>
        <control shapeId="9221" r:id="rId8" name="ScrollBar10"/>
      </mc:Fallback>
    </mc:AlternateContent>
    <mc:AlternateContent xmlns:mc="http://schemas.openxmlformats.org/markup-compatibility/2006">
      <mc:Choice Requires="x14">
        <control shapeId="9220" r:id="rId10" name="ScrollBar8">
          <controlPr defaultSize="0" autoLine="0" autoPict="0" linkedCell="S16" r:id="rId11">
            <anchor moveWithCells="1">
              <from>
                <xdr:col>19</xdr:col>
                <xdr:colOff>0</xdr:colOff>
                <xdr:row>15</xdr:row>
                <xdr:rowOff>0</xdr:rowOff>
              </from>
              <to>
                <xdr:col>23</xdr:col>
                <xdr:colOff>0</xdr:colOff>
                <xdr:row>17</xdr:row>
                <xdr:rowOff>57150</xdr:rowOff>
              </to>
            </anchor>
          </controlPr>
        </control>
      </mc:Choice>
      <mc:Fallback>
        <control shapeId="9220" r:id="rId10" name="ScrollBar8"/>
      </mc:Fallback>
    </mc:AlternateContent>
    <mc:AlternateContent xmlns:mc="http://schemas.openxmlformats.org/markup-compatibility/2006">
      <mc:Choice Requires="x14">
        <control shapeId="9219" r:id="rId12" name="ScrollBar3">
          <controlPr autoLine="0" autoPict="0" linkedCell="S44" r:id="rId13">
            <anchor moveWithCells="1">
              <from>
                <xdr:col>18</xdr:col>
                <xdr:colOff>476250</xdr:colOff>
                <xdr:row>43</xdr:row>
                <xdr:rowOff>0</xdr:rowOff>
              </from>
              <to>
                <xdr:col>23</xdr:col>
                <xdr:colOff>57150</xdr:colOff>
                <xdr:row>45</xdr:row>
                <xdr:rowOff>57150</xdr:rowOff>
              </to>
            </anchor>
          </controlPr>
        </control>
      </mc:Choice>
      <mc:Fallback>
        <control shapeId="9219" r:id="rId12" name="ScrollBar3"/>
      </mc:Fallback>
    </mc:AlternateContent>
    <mc:AlternateContent xmlns:mc="http://schemas.openxmlformats.org/markup-compatibility/2006">
      <mc:Choice Requires="x14">
        <control shapeId="9218" r:id="rId14" name="ScrollBar4">
          <controlPr defaultSize="0" autoLine="0" autoPict="0" linkedCell="Y62" r:id="rId15">
            <anchor moveWithCells="1">
              <from>
                <xdr:col>25</xdr:col>
                <xdr:colOff>19050</xdr:colOff>
                <xdr:row>61</xdr:row>
                <xdr:rowOff>0</xdr:rowOff>
              </from>
              <to>
                <xdr:col>29</xdr:col>
                <xdr:colOff>57150</xdr:colOff>
                <xdr:row>63</xdr:row>
                <xdr:rowOff>190500</xdr:rowOff>
              </to>
            </anchor>
          </controlPr>
        </control>
      </mc:Choice>
      <mc:Fallback>
        <control shapeId="9218" r:id="rId14" name="ScrollBar4"/>
      </mc:Fallback>
    </mc:AlternateContent>
    <mc:AlternateContent xmlns:mc="http://schemas.openxmlformats.org/markup-compatibility/2006">
      <mc:Choice Requires="x14">
        <control shapeId="9217" r:id="rId16" name="ScrollBar1">
          <controlPr defaultSize="0" autoLine="0" autoPict="0" linkedCell="S29" r:id="rId17">
            <anchor moveWithCells="1">
              <from>
                <xdr:col>19</xdr:col>
                <xdr:colOff>0</xdr:colOff>
                <xdr:row>28</xdr:row>
                <xdr:rowOff>0</xdr:rowOff>
              </from>
              <to>
                <xdr:col>23</xdr:col>
                <xdr:colOff>0</xdr:colOff>
                <xdr:row>30</xdr:row>
                <xdr:rowOff>133350</xdr:rowOff>
              </to>
            </anchor>
          </controlPr>
        </control>
      </mc:Choice>
      <mc:Fallback>
        <control shapeId="9217" r:id="rId16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First Page</vt:lpstr>
      <vt:lpstr>Content</vt:lpstr>
      <vt:lpstr>Price Change Table</vt:lpstr>
      <vt:lpstr>Analytical Tools Content</vt:lpstr>
      <vt:lpstr>Contex</vt:lpstr>
      <vt:lpstr>Markov</vt:lpstr>
      <vt:lpstr>Reference Logic</vt:lpstr>
      <vt:lpstr>Financial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2021-12-09T19:38:35Z</cp:lastPrinted>
  <dcterms:created xsi:type="dcterms:W3CDTF">2010-11-13T20:04:19Z</dcterms:created>
  <dcterms:modified xsi:type="dcterms:W3CDTF">2024-04-28T17:21:47Z</dcterms:modified>
</cp:coreProperties>
</file>