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B38A9FBF-7BE6-426F-A10E-68D1E1233071}" xr6:coauthVersionLast="47" xr6:coauthVersionMax="47" xr10:uidLastSave="{00000000-0000-0000-0000-000000000000}"/>
  <bookViews>
    <workbookView showSheetTabs="0" xWindow="-120" yWindow="600" windowWidth="29040" windowHeight="15000" xr2:uid="{00000000-000D-0000-FFFF-FFFF00000000}"/>
  </bookViews>
  <sheets>
    <sheet name="FirstPage" sheetId="2" r:id="rId1"/>
    <sheet name="Content" sheetId="4" r:id="rId2"/>
    <sheet name="Problem 10 (2)" sheetId="49" state="hidden" r:id="rId3"/>
    <sheet name="Problem 9 (2)" sheetId="50" state="hidden" r:id="rId4"/>
    <sheet name="Problem 8 (2)" sheetId="51" state="hidden" r:id="rId5"/>
    <sheet name="Problem 7 (2)" sheetId="52" state="hidden" r:id="rId6"/>
    <sheet name="Problem 6 (2)" sheetId="53" state="hidden" r:id="rId7"/>
    <sheet name="Problem 5 (2)" sheetId="54" state="hidden" r:id="rId8"/>
    <sheet name="Problem 4 (2)" sheetId="55" state="hidden" r:id="rId9"/>
    <sheet name="Problem 3 (2)" sheetId="56" state="hidden" r:id="rId10"/>
    <sheet name="Problem 2 (2)" sheetId="57" state="hidden" r:id="rId11"/>
    <sheet name="Problem 1 (2)" sheetId="58" state="hidden" r:id="rId12"/>
    <sheet name="CProblem 1" sheetId="100" r:id="rId13"/>
    <sheet name="Problem 1" sheetId="85" r:id="rId14"/>
    <sheet name="Problem 2 (3)" sheetId="101" r:id="rId15"/>
    <sheet name="Problem 2" sheetId="86" r:id="rId16"/>
    <sheet name="Problem 3 (3)" sheetId="102" r:id="rId17"/>
    <sheet name="Problem 3" sheetId="87" r:id="rId18"/>
    <sheet name="Problem 4 (3)" sheetId="103" r:id="rId19"/>
    <sheet name="Problem 4" sheetId="88" r:id="rId20"/>
    <sheet name="Problem 5 (3)" sheetId="104" r:id="rId21"/>
    <sheet name="Problem 5" sheetId="78" r:id="rId22"/>
    <sheet name="Problem 6 (3)" sheetId="105" r:id="rId23"/>
    <sheet name="Problem 6" sheetId="89" r:id="rId24"/>
    <sheet name="Problem 7 (3)" sheetId="106" r:id="rId25"/>
    <sheet name="Problem 7" sheetId="90" r:id="rId26"/>
    <sheet name="Problem 8 (3)" sheetId="107" r:id="rId27"/>
    <sheet name="Problem 8" sheetId="91" r:id="rId28"/>
    <sheet name="Problem 9 (3)" sheetId="109" r:id="rId29"/>
    <sheet name="Problem 9" sheetId="92" r:id="rId30"/>
    <sheet name="Problem 10 (3)" sheetId="110" r:id="rId31"/>
    <sheet name="Problem 10" sheetId="93" r:id="rId32"/>
    <sheet name="Problem 11 (2)" sheetId="111" r:id="rId33"/>
    <sheet name="Problem 11" sheetId="95" r:id="rId34"/>
    <sheet name="Problem 12 (2)" sheetId="112" r:id="rId35"/>
    <sheet name="Problem 12" sheetId="96" r:id="rId36"/>
    <sheet name="Problem 13  (2)" sheetId="113" r:id="rId37"/>
    <sheet name="Problem 13 " sheetId="97" r:id="rId38"/>
    <sheet name="Problem 15(2)" sheetId="116" r:id="rId39"/>
    <sheet name="Problem 14 (2)" sheetId="114" r:id="rId40"/>
    <sheet name="Problem 15" sheetId="115" r:id="rId41"/>
    <sheet name="Problem 14" sheetId="99" r:id="rId42"/>
    <sheet name="Notes 1" sheetId="94" r:id="rId43"/>
    <sheet name="Notes 2" sheetId="98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114" l="1"/>
  <c r="Q37" i="116"/>
  <c r="W26" i="116"/>
  <c r="T37" i="116"/>
  <c r="V29" i="116"/>
  <c r="S26" i="116"/>
  <c r="V21" i="116"/>
  <c r="R21" i="116"/>
  <c r="AG46" i="110"/>
  <c r="T37" i="103"/>
  <c r="P37" i="103"/>
  <c r="AE49" i="107"/>
  <c r="S26" i="114"/>
  <c r="W26" i="114" s="1"/>
  <c r="T37" i="114" s="1"/>
  <c r="V21" i="114"/>
  <c r="R21" i="114"/>
  <c r="T31" i="113"/>
  <c r="S27" i="113"/>
  <c r="W27" i="113" s="1"/>
  <c r="Q34" i="113" s="1"/>
  <c r="T34" i="113" s="1"/>
  <c r="V24" i="113"/>
  <c r="R24" i="113"/>
  <c r="AB47" i="112"/>
  <c r="S46" i="112"/>
  <c r="Q48" i="112" s="1"/>
  <c r="U55" i="111"/>
  <c r="U49" i="111"/>
  <c r="U46" i="111"/>
  <c r="U43" i="111"/>
  <c r="S57" i="111" s="1"/>
  <c r="AH40" i="111"/>
  <c r="S32" i="111"/>
  <c r="U55" i="110"/>
  <c r="U49" i="110"/>
  <c r="U46" i="110"/>
  <c r="U43" i="110"/>
  <c r="S57" i="110" s="1"/>
  <c r="AG40" i="110"/>
  <c r="S32" i="110"/>
  <c r="T58" i="109"/>
  <c r="V56" i="109"/>
  <c r="V50" i="109"/>
  <c r="V47" i="109"/>
  <c r="V44" i="109"/>
  <c r="AH40" i="109"/>
  <c r="T32" i="109"/>
  <c r="U52" i="107"/>
  <c r="U46" i="107"/>
  <c r="U43" i="107"/>
  <c r="U40" i="107"/>
  <c r="S54" i="107" s="1"/>
  <c r="AG37" i="107"/>
  <c r="S29" i="107"/>
  <c r="U30" i="104"/>
  <c r="W26" i="104"/>
  <c r="AB26" i="104" s="1"/>
  <c r="Z23" i="104"/>
  <c r="W23" i="104"/>
  <c r="Q30" i="104" s="1"/>
  <c r="U27" i="103"/>
  <c r="W24" i="103"/>
  <c r="W27" i="102"/>
  <c r="W33" i="102" s="1"/>
  <c r="AA33" i="102" s="1"/>
  <c r="W21" i="102"/>
  <c r="V26" i="101"/>
  <c r="AD26" i="101" s="1"/>
  <c r="S30" i="101" s="1"/>
  <c r="X30" i="101" s="1"/>
  <c r="V17" i="101"/>
  <c r="AD17" i="101" s="1"/>
  <c r="S21" i="101" s="1"/>
  <c r="X21" i="101" s="1"/>
  <c r="V42" i="100"/>
  <c r="V35" i="100" s="1"/>
  <c r="S39" i="100"/>
  <c r="S35" i="100" s="1"/>
  <c r="N22" i="56" l="1"/>
  <c r="N20" i="56"/>
  <c r="P27" i="58"/>
  <c r="P26" i="58"/>
  <c r="N24" i="56" l="1"/>
  <c r="Q26" i="50"/>
  <c r="P20" i="58" l="1"/>
  <c r="P21" i="58"/>
  <c r="P22" i="58"/>
  <c r="P23" i="58"/>
  <c r="P24" i="58"/>
  <c r="P25" i="58"/>
  <c r="P19" i="58"/>
  <c r="P18" i="58"/>
  <c r="Q18" i="58"/>
  <c r="Q19" i="58" s="1"/>
  <c r="Q20" i="58" s="1"/>
  <c r="Q21" i="58" s="1"/>
  <c r="Q22" i="58" s="1"/>
  <c r="Q23" i="58" s="1"/>
  <c r="Q24" i="58" s="1"/>
  <c r="Q25" i="58" s="1"/>
  <c r="Q26" i="58" s="1"/>
  <c r="Q27" i="58" s="1"/>
  <c r="R18" i="58" l="1"/>
  <c r="Q29" i="51"/>
  <c r="Q28" i="51"/>
  <c r="Q27" i="51"/>
  <c r="Q21" i="51"/>
  <c r="Q20" i="51"/>
  <c r="Q19" i="51"/>
  <c r="Q27" i="50"/>
  <c r="Q25" i="50"/>
  <c r="N15" i="49"/>
  <c r="R19" i="58" l="1"/>
  <c r="R20" i="58" s="1"/>
  <c r="R21" i="58" s="1"/>
  <c r="R22" i="58" s="1"/>
  <c r="R23" i="58" s="1"/>
  <c r="R24" i="58" s="1"/>
  <c r="R25" i="58" s="1"/>
  <c r="R26" i="58" s="1"/>
  <c r="R27" i="58" s="1"/>
</calcChain>
</file>

<file path=xl/sharedStrings.xml><?xml version="1.0" encoding="utf-8"?>
<sst xmlns="http://schemas.openxmlformats.org/spreadsheetml/2006/main" count="194" uniqueCount="70">
  <si>
    <t>Frequency</t>
  </si>
  <si>
    <t>Relative Frequency</t>
  </si>
  <si>
    <t>Cumulative Frequency</t>
  </si>
  <si>
    <t>Alternatives</t>
  </si>
  <si>
    <t>Large Plant</t>
  </si>
  <si>
    <t>Small Plant</t>
  </si>
  <si>
    <t>Low</t>
  </si>
  <si>
    <t>High</t>
  </si>
  <si>
    <t>Possible Future Demand</t>
  </si>
  <si>
    <t>Cumulative Relative Frequency</t>
  </si>
  <si>
    <t>Probability</t>
  </si>
  <si>
    <t>Medium Plant</t>
  </si>
  <si>
    <t>Small Store</t>
  </si>
  <si>
    <t>Medium Store</t>
  </si>
  <si>
    <t>Large Store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</si>
  <si>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</si>
  <si>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</si>
  <si>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</si>
  <si>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</si>
  <si>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</si>
  <si>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</si>
  <si>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</si>
  <si>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</si>
  <si>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</si>
  <si>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</si>
  <si>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</si>
  <si>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</si>
  <si>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</si>
  <si>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</si>
  <si>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</si>
  <si>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Intercept = 0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</si>
  <si>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</si>
  <si>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</si>
  <si>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</si>
  <si>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</si>
  <si>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</si>
  <si>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</si>
  <si>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</si>
  <si>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</si>
  <si>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</si>
  <si>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α =</t>
  </si>
  <si>
    <t>α/2 =</t>
  </si>
  <si>
    <t>z</t>
  </si>
  <si>
    <t xml:space="preserve"> =</t>
  </si>
  <si>
    <t>e=</t>
  </si>
  <si>
    <r>
      <rPr>
        <sz val="20"/>
        <color theme="1"/>
        <rFont val="Cambria"/>
        <family val="1"/>
      </rPr>
      <t>𝞼</t>
    </r>
    <r>
      <rPr>
        <sz val="14"/>
        <color theme="1"/>
        <rFont val="Lucida Bright"/>
        <family val="1"/>
      </rPr>
      <t>=</t>
    </r>
  </si>
  <si>
    <t>μ=</t>
  </si>
  <si>
    <t>𝞼=</t>
  </si>
  <si>
    <t>a)</t>
  </si>
  <si>
    <t>b)</t>
  </si>
  <si>
    <t>n =</t>
  </si>
  <si>
    <t>z=</t>
  </si>
  <si>
    <t>P=</t>
  </si>
  <si>
    <t>n=</t>
  </si>
  <si>
    <t>𝞼/</t>
  </si>
  <si>
    <t>p=</t>
  </si>
  <si>
    <t>=</t>
  </si>
  <si>
    <t>1-</t>
  </si>
  <si>
    <r>
      <rPr>
        <sz val="28"/>
        <color theme="1"/>
        <rFont val="Cambria"/>
        <family val="1"/>
      </rPr>
      <t>𝞼</t>
    </r>
    <r>
      <rPr>
        <sz val="19.600000000000001"/>
        <color theme="1"/>
        <rFont val="Lucida Bright"/>
        <family val="1"/>
      </rPr>
      <t>=</t>
    </r>
  </si>
  <si>
    <r>
      <rPr>
        <sz val="28"/>
        <color theme="1"/>
        <rFont val="Calibri"/>
        <family val="2"/>
      </rPr>
      <t>α</t>
    </r>
    <r>
      <rPr>
        <sz val="19.600000000000001"/>
        <color theme="1"/>
        <rFont val="Lucida Bright"/>
        <family val="1"/>
      </rPr>
      <t>=</t>
    </r>
  </si>
  <si>
    <t>µ</t>
  </si>
  <si>
    <t>n</t>
  </si>
  <si>
    <t>σ</t>
  </si>
  <si>
    <r>
      <rPr>
        <sz val="28"/>
        <color theme="1"/>
        <rFont val="Calibri"/>
        <family val="2"/>
      </rPr>
      <t>1- α</t>
    </r>
    <r>
      <rPr>
        <sz val="19.600000000000001"/>
        <color theme="1"/>
        <rFont val="Lucida Bright"/>
        <family val="1"/>
      </rPr>
      <t>=</t>
    </r>
  </si>
  <si>
    <r>
      <rPr>
        <sz val="28"/>
        <color theme="1"/>
        <rFont val="Calibri"/>
        <family val="2"/>
      </rPr>
      <t>α/2</t>
    </r>
    <r>
      <rPr>
        <sz val="19.600000000000001"/>
        <color theme="1"/>
        <rFont val="Lucida Bright"/>
        <family val="1"/>
      </rPr>
      <t>=</t>
    </r>
  </si>
  <si>
    <t>s=</t>
  </si>
  <si>
    <r>
      <rPr>
        <sz val="28"/>
        <color theme="1"/>
        <rFont val="Calibri"/>
        <family val="2"/>
      </rPr>
      <t>2α</t>
    </r>
    <r>
      <rPr>
        <sz val="19.600000000000001"/>
        <color theme="1"/>
        <rFont val="Lucida Bright"/>
        <family val="1"/>
      </rPr>
      <t>=</t>
    </r>
  </si>
  <si>
    <t>z(critical)=</t>
  </si>
  <si>
    <t>s</t>
  </si>
  <si>
    <t>t(critical)=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</si>
</sst>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_);[Red]\(&quot;$&quot;#,##0.0\)"/>
    <numFmt numFmtId="166" formatCode="&quot;$&quot;#,##0.00"/>
    <numFmt numFmtId="167" formatCode="0.0000"/>
    <numFmt numFmtId="168" formatCode="#,##0.0000"/>
    <numFmt numFmtId="169" formatCode="#,##0.000"/>
  </numFmts>
  <fonts count="6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FFC000"/>
      <name val="FrankRuehl"/>
      <family val="2"/>
      <charset val="177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11"/>
      <color theme="1"/>
      <name val="Lucida Bright"/>
      <family val="1"/>
    </font>
    <font>
      <sz val="18"/>
      <color theme="1"/>
      <name val="Lucida Bright"/>
      <family val="1"/>
    </font>
    <font>
      <sz val="20"/>
      <color theme="1"/>
      <name val="Lucida Bright"/>
      <family val="1"/>
    </font>
    <font>
      <sz val="16"/>
      <color theme="1"/>
      <name val="Lucida Bright"/>
      <family val="1"/>
    </font>
    <font>
      <sz val="22"/>
      <color theme="1"/>
      <name val="Lucida Bright"/>
      <family val="1"/>
    </font>
    <font>
      <b/>
      <sz val="18"/>
      <color rgb="FFFF0000"/>
      <name val="Lucida Bright"/>
      <family val="1"/>
    </font>
    <font>
      <b/>
      <sz val="18"/>
      <color rgb="FFFFFF00"/>
      <name val="Lucida Bright"/>
      <family val="1"/>
    </font>
    <font>
      <b/>
      <sz val="20"/>
      <color rgb="FFFF0000"/>
      <name val="Lucida Bright"/>
      <family val="1"/>
    </font>
    <font>
      <sz val="20"/>
      <color theme="1"/>
      <name val="Cambria"/>
      <family val="1"/>
    </font>
    <font>
      <sz val="14"/>
      <color theme="1"/>
      <name val="Lucida Bright"/>
      <family val="1"/>
    </font>
    <font>
      <b/>
      <sz val="20"/>
      <color rgb="FFC00000"/>
      <name val="Calibri"/>
      <family val="2"/>
      <scheme val="minor"/>
    </font>
    <font>
      <b/>
      <sz val="20"/>
      <color rgb="FFFFFF00"/>
      <name val="Lucida Bright"/>
      <family val="1"/>
    </font>
    <font>
      <sz val="28"/>
      <color theme="1"/>
      <name val="Calibri"/>
      <family val="2"/>
    </font>
    <font>
      <sz val="28"/>
      <color theme="1"/>
      <name val="Calibri"/>
      <family val="2"/>
      <scheme val="minor"/>
    </font>
    <font>
      <sz val="28"/>
      <color theme="1"/>
      <name val="Cambria"/>
      <family val="1"/>
    </font>
    <font>
      <sz val="26"/>
      <color theme="1"/>
      <name val="Calibri"/>
      <family val="2"/>
      <scheme val="minor"/>
    </font>
    <font>
      <sz val="26"/>
      <color theme="1"/>
      <name val="Lucida Bright"/>
      <family val="1"/>
    </font>
    <font>
      <sz val="26"/>
      <color rgb="FFFFFF00"/>
      <name val="Calibri"/>
      <family val="2"/>
      <scheme val="minor"/>
    </font>
    <font>
      <b/>
      <sz val="24"/>
      <color rgb="FFFF0000"/>
      <name val="Lucida Bright"/>
      <family val="1"/>
    </font>
    <font>
      <sz val="28"/>
      <color theme="1"/>
      <name val="Lucida Calligraphy"/>
      <family val="4"/>
    </font>
    <font>
      <b/>
      <sz val="22"/>
      <color rgb="FFC00000"/>
      <name val="Lucida Bright"/>
      <family val="1"/>
    </font>
    <font>
      <sz val="24"/>
      <color rgb="FFC00000"/>
      <name val="Calibri"/>
      <family val="2"/>
      <scheme val="minor"/>
    </font>
    <font>
      <sz val="24"/>
      <color theme="1"/>
      <name val="Lucida Bright"/>
      <family val="1"/>
    </font>
    <font>
      <b/>
      <sz val="24"/>
      <color rgb="FFC00000"/>
      <name val="Lucida Bright"/>
      <family val="1"/>
    </font>
    <font>
      <b/>
      <sz val="24"/>
      <color rgb="FFFFFF00"/>
      <name val="Lucida Bright"/>
      <family val="1"/>
    </font>
    <font>
      <b/>
      <sz val="24"/>
      <color rgb="FFC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rgb="FFFFFF00"/>
      <name val="Lucida Bright"/>
      <family val="1"/>
    </font>
    <font>
      <sz val="28"/>
      <color theme="1"/>
      <name val="Lucida Bright"/>
      <family val="1"/>
    </font>
    <font>
      <sz val="19.600000000000001"/>
      <color theme="1"/>
      <name val="Lucida Bright"/>
      <family val="1"/>
    </font>
    <font>
      <sz val="28"/>
      <color theme="1"/>
      <name val="Lucida Bright"/>
      <family val="2"/>
    </font>
    <font>
      <sz val="24"/>
      <color theme="1"/>
      <name val="Calibri"/>
      <family val="2"/>
    </font>
    <font>
      <sz val="11"/>
      <color theme="1"/>
      <name val="Cambria Math"/>
      <family val="1"/>
    </font>
    <font>
      <i/>
      <sz val="18"/>
      <color theme="1"/>
      <name val="Calibri"/>
      <family val="2"/>
      <scheme val="minor"/>
    </font>
    <font>
      <b/>
      <sz val="20"/>
      <color rgb="FFC00000"/>
      <name val="Lucida Bright"/>
      <family val="1"/>
    </font>
    <font>
      <sz val="24"/>
      <color rgb="FFC00000"/>
      <name val="Lucida Bright"/>
      <family val="1"/>
    </font>
    <font>
      <b/>
      <sz val="26"/>
      <color rgb="FFFF0000"/>
      <name val="Lucida Bright"/>
      <family val="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2" borderId="0" xfId="0" applyFill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6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Continuous"/>
    </xf>
    <xf numFmtId="0" fontId="0" fillId="0" borderId="1" xfId="0" applyBorder="1"/>
    <xf numFmtId="1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0" applyFont="1" applyFill="1"/>
    <xf numFmtId="40" fontId="2" fillId="8" borderId="5" xfId="0" applyNumberFormat="1" applyFont="1" applyFill="1" applyBorder="1" applyAlignment="1">
      <alignment horizontal="center" vertical="center"/>
    </xf>
    <xf numFmtId="8" fontId="0" fillId="2" borderId="5" xfId="0" applyNumberFormat="1" applyFill="1" applyBorder="1"/>
    <xf numFmtId="8" fontId="11" fillId="2" borderId="5" xfId="0" applyNumberFormat="1" applyFont="1" applyFill="1" applyBorder="1"/>
    <xf numFmtId="8" fontId="12" fillId="9" borderId="5" xfId="0" applyNumberFormat="1" applyFont="1" applyFill="1" applyBorder="1" applyAlignment="1">
      <alignment horizontal="center" vertical="center"/>
    </xf>
    <xf numFmtId="8" fontId="13" fillId="9" borderId="5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/>
    <xf numFmtId="165" fontId="14" fillId="10" borderId="5" xfId="0" applyNumberFormat="1" applyFont="1" applyFill="1" applyBorder="1"/>
    <xf numFmtId="8" fontId="14" fillId="10" borderId="5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5" xfId="0" applyFont="1" applyFill="1" applyBorder="1"/>
    <xf numFmtId="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 vertical="center"/>
    </xf>
    <xf numFmtId="6" fontId="16" fillId="10" borderId="5" xfId="0" applyNumberFormat="1" applyFont="1" applyFill="1" applyBorder="1" applyAlignment="1">
      <alignment horizontal="center" vertical="center"/>
    </xf>
    <xf numFmtId="0" fontId="20" fillId="2" borderId="0" xfId="0" applyFont="1" applyFill="1"/>
    <xf numFmtId="3" fontId="21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/>
    <xf numFmtId="0" fontId="0" fillId="2" borderId="0" xfId="0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26" fillId="2" borderId="0" xfId="0" applyFont="1" applyFill="1"/>
    <xf numFmtId="0" fontId="4" fillId="2" borderId="0" xfId="0" applyFont="1" applyFill="1" applyAlignment="1">
      <alignment horizontal="left" vertical="center"/>
    </xf>
    <xf numFmtId="0" fontId="0" fillId="11" borderId="0" xfId="0" applyFill="1"/>
    <xf numFmtId="0" fontId="30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/>
    </xf>
    <xf numFmtId="167" fontId="0" fillId="2" borderId="0" xfId="0" applyNumberFormat="1" applyFill="1"/>
    <xf numFmtId="167" fontId="31" fillId="10" borderId="5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33" fillId="10" borderId="5" xfId="0" applyFont="1" applyFill="1" applyBorder="1" applyAlignment="1">
      <alignment horizontal="left"/>
    </xf>
    <xf numFmtId="0" fontId="41" fillId="2" borderId="0" xfId="0" applyFont="1" applyFill="1"/>
    <xf numFmtId="0" fontId="1" fillId="10" borderId="5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center" vertical="center"/>
    </xf>
    <xf numFmtId="2" fontId="36" fillId="2" borderId="0" xfId="0" applyNumberFormat="1" applyFont="1" applyFill="1" applyAlignment="1">
      <alignment vertical="center"/>
    </xf>
    <xf numFmtId="0" fontId="54" fillId="2" borderId="0" xfId="0" applyFont="1" applyFill="1" applyAlignment="1">
      <alignment horizontal="right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57" fillId="11" borderId="5" xfId="0" applyFont="1" applyFill="1" applyBorder="1" applyAlignment="1">
      <alignment horizontal="center" vertical="center"/>
    </xf>
    <xf numFmtId="0" fontId="48" fillId="11" borderId="6" xfId="0" applyFont="1" applyFill="1" applyBorder="1" applyAlignment="1">
      <alignment horizontal="center" vertical="center"/>
    </xf>
    <xf numFmtId="0" fontId="58" fillId="2" borderId="0" xfId="0" applyFont="1" applyFill="1"/>
    <xf numFmtId="2" fontId="4" fillId="2" borderId="5" xfId="0" applyNumberFormat="1" applyFont="1" applyFill="1" applyBorder="1"/>
    <xf numFmtId="0" fontId="59" fillId="0" borderId="20" xfId="0" applyFont="1" applyBorder="1" applyAlignment="1">
      <alignment horizontal="centerContinuous"/>
    </xf>
    <xf numFmtId="0" fontId="2" fillId="0" borderId="0" xfId="0" applyFont="1"/>
    <xf numFmtId="0" fontId="2" fillId="0" borderId="19" xfId="0" applyFont="1" applyBorder="1"/>
    <xf numFmtId="167" fontId="2" fillId="10" borderId="5" xfId="0" applyNumberFormat="1" applyFont="1" applyFill="1" applyBorder="1"/>
    <xf numFmtId="167" fontId="43" fillId="7" borderId="5" xfId="0" applyNumberFormat="1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167" fontId="8" fillId="10" borderId="5" xfId="0" applyNumberFormat="1" applyFont="1" applyFill="1" applyBorder="1" applyAlignment="1">
      <alignment horizontal="center" vertical="center"/>
    </xf>
    <xf numFmtId="167" fontId="31" fillId="10" borderId="5" xfId="0" applyNumberFormat="1" applyFont="1" applyFill="1" applyBorder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8" fillId="11" borderId="9" xfId="0" applyFont="1" applyFill="1" applyBorder="1" applyAlignment="1">
      <alignment horizontal="center" vertical="center"/>
    </xf>
    <xf numFmtId="0" fontId="57" fillId="11" borderId="1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right"/>
    </xf>
    <xf numFmtId="3" fontId="44" fillId="10" borderId="5" xfId="0" applyNumberFormat="1" applyFont="1" applyFill="1" applyBorder="1" applyAlignment="1">
      <alignment vertical="center"/>
    </xf>
    <xf numFmtId="0" fontId="44" fillId="10" borderId="5" xfId="0" applyFont="1" applyFill="1" applyBorder="1" applyAlignment="1">
      <alignment vertical="center"/>
    </xf>
    <xf numFmtId="169" fontId="44" fillId="10" borderId="5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43" fillId="7" borderId="6" xfId="0" applyFont="1" applyFill="1" applyBorder="1" applyAlignment="1">
      <alignment horizontal="center" vertical="center"/>
    </xf>
    <xf numFmtId="0" fontId="43" fillId="7" borderId="7" xfId="0" applyFont="1" applyFill="1" applyBorder="1" applyAlignment="1">
      <alignment horizontal="center" vertical="center"/>
    </xf>
    <xf numFmtId="167" fontId="43" fillId="7" borderId="6" xfId="0" applyNumberFormat="1" applyFont="1" applyFill="1" applyBorder="1" applyAlignment="1">
      <alignment horizontal="center" vertical="center"/>
    </xf>
    <xf numFmtId="167" fontId="43" fillId="7" borderId="7" xfId="0" applyNumberFormat="1" applyFont="1" applyFill="1" applyBorder="1" applyAlignment="1">
      <alignment horizontal="center" vertical="center"/>
    </xf>
    <xf numFmtId="167" fontId="8" fillId="10" borderId="6" xfId="0" applyNumberFormat="1" applyFont="1" applyFill="1" applyBorder="1" applyAlignment="1">
      <alignment horizontal="center"/>
    </xf>
    <xf numFmtId="167" fontId="8" fillId="10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67" fontId="49" fillId="10" borderId="9" xfId="0" applyNumberFormat="1" applyFont="1" applyFill="1" applyBorder="1" applyAlignment="1">
      <alignment horizontal="center" vertical="center"/>
    </xf>
    <xf numFmtId="167" fontId="49" fillId="10" borderId="10" xfId="0" applyNumberFormat="1" applyFont="1" applyFill="1" applyBorder="1" applyAlignment="1">
      <alignment horizontal="center" vertical="center"/>
    </xf>
    <xf numFmtId="167" fontId="49" fillId="10" borderId="11" xfId="0" applyNumberFormat="1" applyFont="1" applyFill="1" applyBorder="1" applyAlignment="1">
      <alignment horizontal="center" vertical="center"/>
    </xf>
    <xf numFmtId="167" fontId="49" fillId="10" borderId="8" xfId="0" applyNumberFormat="1" applyFont="1" applyFill="1" applyBorder="1" applyAlignment="1">
      <alignment horizontal="center" vertical="center"/>
    </xf>
    <xf numFmtId="0" fontId="52" fillId="10" borderId="13" xfId="0" applyFont="1" applyFill="1" applyBorder="1" applyAlignment="1">
      <alignment horizontal="center" vertical="center"/>
    </xf>
    <xf numFmtId="0" fontId="52" fillId="10" borderId="14" xfId="0" applyFont="1" applyFill="1" applyBorder="1" applyAlignment="1">
      <alignment horizontal="center" vertical="center"/>
    </xf>
    <xf numFmtId="0" fontId="52" fillId="10" borderId="9" xfId="0" applyFont="1" applyFill="1" applyBorder="1" applyAlignment="1">
      <alignment horizontal="center" vertical="center"/>
    </xf>
    <xf numFmtId="0" fontId="52" fillId="10" borderId="10" xfId="0" applyFont="1" applyFill="1" applyBorder="1" applyAlignment="1">
      <alignment horizontal="center" vertical="center"/>
    </xf>
    <xf numFmtId="0" fontId="52" fillId="10" borderId="11" xfId="0" applyFont="1" applyFill="1" applyBorder="1" applyAlignment="1">
      <alignment horizontal="center" vertical="center"/>
    </xf>
    <xf numFmtId="0" fontId="52" fillId="10" borderId="8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6" fillId="10" borderId="13" xfId="0" applyFont="1" applyFill="1" applyBorder="1" applyAlignment="1">
      <alignment horizontal="center" vertical="center"/>
    </xf>
    <xf numFmtId="0" fontId="46" fillId="10" borderId="14" xfId="0" applyFont="1" applyFill="1" applyBorder="1" applyAlignment="1">
      <alignment horizontal="center" vertical="center"/>
    </xf>
    <xf numFmtId="167" fontId="47" fillId="10" borderId="9" xfId="0" applyNumberFormat="1" applyFont="1" applyFill="1" applyBorder="1" applyAlignment="1">
      <alignment horizontal="center" vertical="center"/>
    </xf>
    <xf numFmtId="167" fontId="47" fillId="10" borderId="10" xfId="0" applyNumberFormat="1" applyFont="1" applyFill="1" applyBorder="1" applyAlignment="1">
      <alignment horizontal="center" vertical="center"/>
    </xf>
    <xf numFmtId="167" fontId="47" fillId="10" borderId="11" xfId="0" applyNumberFormat="1" applyFont="1" applyFill="1" applyBorder="1" applyAlignment="1">
      <alignment horizontal="center" vertical="center"/>
    </xf>
    <xf numFmtId="167" fontId="47" fillId="10" borderId="8" xfId="0" applyNumberFormat="1" applyFont="1" applyFill="1" applyBorder="1" applyAlignment="1">
      <alignment horizontal="center" vertical="center"/>
    </xf>
    <xf numFmtId="167" fontId="51" fillId="10" borderId="9" xfId="0" applyNumberFormat="1" applyFont="1" applyFill="1" applyBorder="1" applyAlignment="1">
      <alignment horizontal="center" vertical="center"/>
    </xf>
    <xf numFmtId="167" fontId="51" fillId="10" borderId="10" xfId="0" applyNumberFormat="1" applyFont="1" applyFill="1" applyBorder="1" applyAlignment="1">
      <alignment horizontal="center" vertical="center"/>
    </xf>
    <xf numFmtId="167" fontId="51" fillId="10" borderId="11" xfId="0" applyNumberFormat="1" applyFont="1" applyFill="1" applyBorder="1" applyAlignment="1">
      <alignment horizontal="center" vertical="center"/>
    </xf>
    <xf numFmtId="167" fontId="51" fillId="10" borderId="8" xfId="0" applyNumberFormat="1" applyFont="1" applyFill="1" applyBorder="1" applyAlignment="1">
      <alignment horizontal="center" vertical="center"/>
    </xf>
    <xf numFmtId="167" fontId="44" fillId="10" borderId="6" xfId="0" applyNumberFormat="1" applyFont="1" applyFill="1" applyBorder="1" applyAlignment="1">
      <alignment horizontal="center" vertical="center"/>
    </xf>
    <xf numFmtId="167" fontId="44" fillId="10" borderId="16" xfId="0" applyNumberFormat="1" applyFont="1" applyFill="1" applyBorder="1" applyAlignment="1">
      <alignment horizontal="center" vertical="center"/>
    </xf>
    <xf numFmtId="167" fontId="44" fillId="10" borderId="7" xfId="0" applyNumberFormat="1" applyFont="1" applyFill="1" applyBorder="1" applyAlignment="1">
      <alignment horizontal="center" vertical="center"/>
    </xf>
    <xf numFmtId="167" fontId="50" fillId="9" borderId="6" xfId="0" applyNumberFormat="1" applyFont="1" applyFill="1" applyBorder="1" applyAlignment="1">
      <alignment horizontal="center" vertical="center"/>
    </xf>
    <xf numFmtId="167" fontId="50" fillId="9" borderId="7" xfId="0" applyNumberFormat="1" applyFont="1" applyFill="1" applyBorder="1" applyAlignment="1">
      <alignment horizontal="center" vertical="center"/>
    </xf>
    <xf numFmtId="167" fontId="53" fillId="7" borderId="9" xfId="0" applyNumberFormat="1" applyFont="1" applyFill="1" applyBorder="1" applyAlignment="1">
      <alignment horizontal="center" vertical="center"/>
    </xf>
    <xf numFmtId="167" fontId="53" fillId="7" borderId="15" xfId="0" applyNumberFormat="1" applyFont="1" applyFill="1" applyBorder="1" applyAlignment="1">
      <alignment horizontal="center" vertical="center"/>
    </xf>
    <xf numFmtId="167" fontId="53" fillId="7" borderId="10" xfId="0" applyNumberFormat="1" applyFont="1" applyFill="1" applyBorder="1" applyAlignment="1">
      <alignment horizontal="center" vertical="center"/>
    </xf>
    <xf numFmtId="167" fontId="53" fillId="7" borderId="12" xfId="0" applyNumberFormat="1" applyFont="1" applyFill="1" applyBorder="1" applyAlignment="1">
      <alignment horizontal="center" vertical="center"/>
    </xf>
    <xf numFmtId="167" fontId="53" fillId="7" borderId="0" xfId="0" applyNumberFormat="1" applyFont="1" applyFill="1" applyAlignment="1">
      <alignment horizontal="center" vertical="center"/>
    </xf>
    <xf numFmtId="167" fontId="53" fillId="7" borderId="18" xfId="0" applyNumberFormat="1" applyFont="1" applyFill="1" applyBorder="1" applyAlignment="1">
      <alignment horizontal="center" vertical="center"/>
    </xf>
    <xf numFmtId="167" fontId="53" fillId="7" borderId="11" xfId="0" applyNumberFormat="1" applyFont="1" applyFill="1" applyBorder="1" applyAlignment="1">
      <alignment horizontal="center" vertical="center"/>
    </xf>
    <xf numFmtId="167" fontId="53" fillId="7" borderId="17" xfId="0" applyNumberFormat="1" applyFont="1" applyFill="1" applyBorder="1" applyAlignment="1">
      <alignment horizontal="center" vertical="center"/>
    </xf>
    <xf numFmtId="167" fontId="53" fillId="7" borderId="8" xfId="0" applyNumberFormat="1" applyFont="1" applyFill="1" applyBorder="1" applyAlignment="1">
      <alignment horizontal="center" vertical="center"/>
    </xf>
    <xf numFmtId="0" fontId="53" fillId="7" borderId="9" xfId="0" applyFont="1" applyFill="1" applyBorder="1" applyAlignment="1">
      <alignment horizontal="center" vertical="center"/>
    </xf>
    <xf numFmtId="0" fontId="53" fillId="7" borderId="15" xfId="0" applyFont="1" applyFill="1" applyBorder="1" applyAlignment="1">
      <alignment horizontal="center" vertical="center"/>
    </xf>
    <xf numFmtId="0" fontId="53" fillId="7" borderId="10" xfId="0" applyFont="1" applyFill="1" applyBorder="1" applyAlignment="1">
      <alignment horizontal="center" vertical="center"/>
    </xf>
    <xf numFmtId="0" fontId="53" fillId="7" borderId="11" xfId="0" applyFont="1" applyFill="1" applyBorder="1" applyAlignment="1">
      <alignment horizontal="center" vertical="center"/>
    </xf>
    <xf numFmtId="0" fontId="53" fillId="7" borderId="17" xfId="0" applyFont="1" applyFill="1" applyBorder="1" applyAlignment="1">
      <alignment horizontal="center" vertical="center"/>
    </xf>
    <xf numFmtId="0" fontId="53" fillId="7" borderId="8" xfId="0" applyFont="1" applyFill="1" applyBorder="1" applyAlignment="1">
      <alignment horizontal="center" vertical="center"/>
    </xf>
    <xf numFmtId="167" fontId="62" fillId="10" borderId="9" xfId="0" applyNumberFormat="1" applyFont="1" applyFill="1" applyBorder="1" applyAlignment="1">
      <alignment horizontal="center" vertical="center"/>
    </xf>
    <xf numFmtId="167" fontId="62" fillId="10" borderId="15" xfId="0" applyNumberFormat="1" applyFont="1" applyFill="1" applyBorder="1" applyAlignment="1">
      <alignment horizontal="center" vertical="center"/>
    </xf>
    <xf numFmtId="167" fontId="62" fillId="10" borderId="10" xfId="0" applyNumberFormat="1" applyFont="1" applyFill="1" applyBorder="1" applyAlignment="1">
      <alignment horizontal="center" vertical="center"/>
    </xf>
    <xf numFmtId="167" fontId="62" fillId="10" borderId="12" xfId="0" applyNumberFormat="1" applyFont="1" applyFill="1" applyBorder="1" applyAlignment="1">
      <alignment horizontal="center" vertical="center"/>
    </xf>
    <xf numFmtId="167" fontId="62" fillId="10" borderId="0" xfId="0" applyNumberFormat="1" applyFont="1" applyFill="1" applyAlignment="1">
      <alignment horizontal="center" vertical="center"/>
    </xf>
    <xf numFmtId="167" fontId="62" fillId="10" borderId="18" xfId="0" applyNumberFormat="1" applyFont="1" applyFill="1" applyBorder="1" applyAlignment="1">
      <alignment horizontal="center" vertical="center"/>
    </xf>
    <xf numFmtId="167" fontId="62" fillId="10" borderId="11" xfId="0" applyNumberFormat="1" applyFont="1" applyFill="1" applyBorder="1" applyAlignment="1">
      <alignment horizontal="center" vertical="center"/>
    </xf>
    <xf numFmtId="167" fontId="62" fillId="10" borderId="17" xfId="0" applyNumberFormat="1" applyFont="1" applyFill="1" applyBorder="1" applyAlignment="1">
      <alignment horizontal="center" vertical="center"/>
    </xf>
    <xf numFmtId="167" fontId="62" fillId="10" borderId="8" xfId="0" applyNumberFormat="1" applyFont="1" applyFill="1" applyBorder="1" applyAlignment="1">
      <alignment horizontal="center" vertical="center"/>
    </xf>
    <xf numFmtId="167" fontId="60" fillId="10" borderId="9" xfId="0" applyNumberFormat="1" applyFont="1" applyFill="1" applyBorder="1" applyAlignment="1">
      <alignment horizontal="center" vertical="center"/>
    </xf>
    <xf numFmtId="167" fontId="60" fillId="10" borderId="10" xfId="0" applyNumberFormat="1" applyFont="1" applyFill="1" applyBorder="1" applyAlignment="1">
      <alignment horizontal="center" vertical="center"/>
    </xf>
    <xf numFmtId="167" fontId="60" fillId="10" borderId="11" xfId="0" applyNumberFormat="1" applyFont="1" applyFill="1" applyBorder="1" applyAlignment="1">
      <alignment horizontal="center" vertical="center"/>
    </xf>
    <xf numFmtId="167" fontId="60" fillId="10" borderId="8" xfId="0" applyNumberFormat="1" applyFont="1" applyFill="1" applyBorder="1" applyAlignment="1">
      <alignment horizontal="center" vertical="center"/>
    </xf>
    <xf numFmtId="0" fontId="33" fillId="10" borderId="9" xfId="0" applyFont="1" applyFill="1" applyBorder="1" applyAlignment="1">
      <alignment horizontal="center" vertical="center"/>
    </xf>
    <xf numFmtId="0" fontId="33" fillId="10" borderId="10" xfId="0" applyFont="1" applyFill="1" applyBorder="1" applyAlignment="1">
      <alignment horizontal="center" vertical="center"/>
    </xf>
    <xf numFmtId="0" fontId="33" fillId="10" borderId="11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3" fillId="10" borderId="9" xfId="0" applyNumberFormat="1" applyFont="1" applyFill="1" applyBorder="1" applyAlignment="1">
      <alignment horizontal="center" vertical="center"/>
    </xf>
    <xf numFmtId="1" fontId="33" fillId="10" borderId="10" xfId="0" applyNumberFormat="1" applyFont="1" applyFill="1" applyBorder="1" applyAlignment="1">
      <alignment horizontal="center" vertical="center"/>
    </xf>
    <xf numFmtId="1" fontId="33" fillId="10" borderId="11" xfId="0" applyNumberFormat="1" applyFont="1" applyFill="1" applyBorder="1" applyAlignment="1">
      <alignment horizontal="center" vertical="center"/>
    </xf>
    <xf numFmtId="1" fontId="33" fillId="10" borderId="8" xfId="0" applyNumberFormat="1" applyFont="1" applyFill="1" applyBorder="1" applyAlignment="1">
      <alignment horizontal="center" vertical="center"/>
    </xf>
    <xf numFmtId="1" fontId="46" fillId="10" borderId="9" xfId="0" applyNumberFormat="1" applyFont="1" applyFill="1" applyBorder="1" applyAlignment="1">
      <alignment horizontal="center" vertical="center"/>
    </xf>
    <xf numFmtId="1" fontId="46" fillId="10" borderId="10" xfId="0" applyNumberFormat="1" applyFont="1" applyFill="1" applyBorder="1" applyAlignment="1">
      <alignment horizontal="center" vertical="center"/>
    </xf>
    <xf numFmtId="1" fontId="46" fillId="10" borderId="11" xfId="0" applyNumberFormat="1" applyFont="1" applyFill="1" applyBorder="1" applyAlignment="1">
      <alignment horizontal="center" vertical="center"/>
    </xf>
    <xf numFmtId="1" fontId="46" fillId="10" borderId="8" xfId="0" applyNumberFormat="1" applyFont="1" applyFill="1" applyBorder="1" applyAlignment="1">
      <alignment horizontal="center" vertical="center"/>
    </xf>
    <xf numFmtId="2" fontId="33" fillId="10" borderId="9" xfId="0" applyNumberFormat="1" applyFont="1" applyFill="1" applyBorder="1" applyAlignment="1">
      <alignment horizontal="center" vertical="center"/>
    </xf>
    <xf numFmtId="2" fontId="33" fillId="10" borderId="10" xfId="0" applyNumberFormat="1" applyFont="1" applyFill="1" applyBorder="1" applyAlignment="1">
      <alignment horizontal="center" vertical="center"/>
    </xf>
    <xf numFmtId="2" fontId="33" fillId="10" borderId="11" xfId="0" applyNumberFormat="1" applyFont="1" applyFill="1" applyBorder="1" applyAlignment="1">
      <alignment horizontal="center" vertical="center"/>
    </xf>
    <xf numFmtId="2" fontId="33" fillId="10" borderId="8" xfId="0" applyNumberFormat="1" applyFont="1" applyFill="1" applyBorder="1" applyAlignment="1">
      <alignment horizontal="center" vertical="center"/>
    </xf>
    <xf numFmtId="2" fontId="37" fillId="7" borderId="9" xfId="0" applyNumberFormat="1" applyFont="1" applyFill="1" applyBorder="1" applyAlignment="1">
      <alignment horizontal="center" vertical="center"/>
    </xf>
    <xf numFmtId="2" fontId="37" fillId="7" borderId="10" xfId="0" applyNumberFormat="1" applyFont="1" applyFill="1" applyBorder="1" applyAlignment="1">
      <alignment horizontal="center" vertical="center"/>
    </xf>
    <xf numFmtId="2" fontId="37" fillId="7" borderId="11" xfId="0" applyNumberFormat="1" applyFont="1" applyFill="1" applyBorder="1" applyAlignment="1">
      <alignment horizontal="center" vertical="center"/>
    </xf>
    <xf numFmtId="2" fontId="37" fillId="7" borderId="8" xfId="0" applyNumberFormat="1" applyFont="1" applyFill="1" applyBorder="1" applyAlignment="1">
      <alignment horizontal="center" vertical="center"/>
    </xf>
    <xf numFmtId="167" fontId="33" fillId="10" borderId="9" xfId="0" applyNumberFormat="1" applyFont="1" applyFill="1" applyBorder="1" applyAlignment="1">
      <alignment horizontal="center" vertical="center"/>
    </xf>
    <xf numFmtId="167" fontId="33" fillId="10" borderId="10" xfId="0" applyNumberFormat="1" applyFont="1" applyFill="1" applyBorder="1" applyAlignment="1">
      <alignment horizontal="center" vertical="center"/>
    </xf>
    <xf numFmtId="167" fontId="33" fillId="10" borderId="11" xfId="0" applyNumberFormat="1" applyFont="1" applyFill="1" applyBorder="1" applyAlignment="1">
      <alignment horizontal="center" vertical="center"/>
    </xf>
    <xf numFmtId="167" fontId="33" fillId="10" borderId="8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/>
    </xf>
    <xf numFmtId="2" fontId="44" fillId="10" borderId="9" xfId="0" applyNumberFormat="1" applyFont="1" applyFill="1" applyBorder="1" applyAlignment="1">
      <alignment horizontal="center" vertical="center"/>
    </xf>
    <xf numFmtId="0" fontId="44" fillId="10" borderId="10" xfId="0" applyFont="1" applyFill="1" applyBorder="1" applyAlignment="1">
      <alignment horizontal="center" vertical="center"/>
    </xf>
    <xf numFmtId="0" fontId="44" fillId="10" borderId="11" xfId="0" applyFont="1" applyFill="1" applyBorder="1" applyAlignment="1">
      <alignment horizontal="center" vertical="center"/>
    </xf>
    <xf numFmtId="0" fontId="44" fillId="10" borderId="8" xfId="0" applyFont="1" applyFill="1" applyBorder="1" applyAlignment="1">
      <alignment horizontal="center" vertical="center"/>
    </xf>
    <xf numFmtId="167" fontId="37" fillId="7" borderId="9" xfId="0" applyNumberFormat="1" applyFont="1" applyFill="1" applyBorder="1" applyAlignment="1">
      <alignment horizontal="center" vertical="center"/>
    </xf>
    <xf numFmtId="167" fontId="37" fillId="7" borderId="10" xfId="0" applyNumberFormat="1" applyFont="1" applyFill="1" applyBorder="1" applyAlignment="1">
      <alignment horizontal="center" vertical="center"/>
    </xf>
    <xf numFmtId="167" fontId="37" fillId="7" borderId="11" xfId="0" applyNumberFormat="1" applyFont="1" applyFill="1" applyBorder="1" applyAlignment="1">
      <alignment horizontal="center" vertical="center"/>
    </xf>
    <xf numFmtId="167" fontId="37" fillId="7" borderId="8" xfId="0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horizontal="right" vertical="center"/>
    </xf>
    <xf numFmtId="3" fontId="44" fillId="10" borderId="9" xfId="0" applyNumberFormat="1" applyFont="1" applyFill="1" applyBorder="1" applyAlignment="1">
      <alignment horizontal="center" vertical="center"/>
    </xf>
    <xf numFmtId="0" fontId="56" fillId="2" borderId="0" xfId="0" applyFont="1" applyFill="1" applyAlignment="1">
      <alignment horizontal="right" vertical="center"/>
    </xf>
    <xf numFmtId="169" fontId="44" fillId="10" borderId="9" xfId="0" applyNumberFormat="1" applyFont="1" applyFill="1" applyBorder="1" applyAlignment="1">
      <alignment horizontal="center" vertical="center"/>
    </xf>
    <xf numFmtId="169" fontId="44" fillId="10" borderId="10" xfId="0" applyNumberFormat="1" applyFont="1" applyFill="1" applyBorder="1" applyAlignment="1">
      <alignment horizontal="center" vertical="center"/>
    </xf>
    <xf numFmtId="169" fontId="44" fillId="10" borderId="11" xfId="0" applyNumberFormat="1" applyFont="1" applyFill="1" applyBorder="1" applyAlignment="1">
      <alignment horizontal="center" vertical="center"/>
    </xf>
    <xf numFmtId="169" fontId="44" fillId="10" borderId="8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right" vertical="center"/>
    </xf>
    <xf numFmtId="3" fontId="44" fillId="10" borderId="10" xfId="0" applyNumberFormat="1" applyFont="1" applyFill="1" applyBorder="1" applyAlignment="1">
      <alignment horizontal="center" vertical="center"/>
    </xf>
    <xf numFmtId="3" fontId="44" fillId="10" borderId="11" xfId="0" applyNumberFormat="1" applyFont="1" applyFill="1" applyBorder="1" applyAlignment="1">
      <alignment horizontal="center" vertical="center"/>
    </xf>
    <xf numFmtId="3" fontId="44" fillId="10" borderId="8" xfId="0" applyNumberFormat="1" applyFont="1" applyFill="1" applyBorder="1" applyAlignment="1">
      <alignment horizontal="center" vertical="center"/>
    </xf>
    <xf numFmtId="167" fontId="37" fillId="7" borderId="15" xfId="0" applyNumberFormat="1" applyFont="1" applyFill="1" applyBorder="1" applyAlignment="1">
      <alignment horizontal="center" vertical="center"/>
    </xf>
    <xf numFmtId="167" fontId="37" fillId="7" borderId="17" xfId="0" applyNumberFormat="1" applyFont="1" applyFill="1" applyBorder="1" applyAlignment="1">
      <alignment horizontal="center" vertical="center"/>
    </xf>
    <xf numFmtId="0" fontId="48" fillId="2" borderId="18" xfId="0" applyFont="1" applyFill="1" applyBorder="1" applyAlignment="1">
      <alignment horizontal="right" vertical="center"/>
    </xf>
    <xf numFmtId="169" fontId="44" fillId="11" borderId="9" xfId="0" applyNumberFormat="1" applyFont="1" applyFill="1" applyBorder="1" applyAlignment="1">
      <alignment horizontal="center" vertical="center"/>
    </xf>
    <xf numFmtId="169" fontId="44" fillId="11" borderId="10" xfId="0" applyNumberFormat="1" applyFont="1" applyFill="1" applyBorder="1" applyAlignment="1">
      <alignment horizontal="center" vertical="center"/>
    </xf>
    <xf numFmtId="169" fontId="44" fillId="11" borderId="12" xfId="0" applyNumberFormat="1" applyFont="1" applyFill="1" applyBorder="1" applyAlignment="1">
      <alignment horizontal="center" vertical="center"/>
    </xf>
    <xf numFmtId="169" fontId="44" fillId="11" borderId="18" xfId="0" applyNumberFormat="1" applyFont="1" applyFill="1" applyBorder="1" applyAlignment="1">
      <alignment horizontal="center" vertical="center"/>
    </xf>
    <xf numFmtId="169" fontId="44" fillId="11" borderId="11" xfId="0" applyNumberFormat="1" applyFont="1" applyFill="1" applyBorder="1" applyAlignment="1">
      <alignment horizontal="center" vertical="center"/>
    </xf>
    <xf numFmtId="169" fontId="44" fillId="11" borderId="8" xfId="0" applyNumberFormat="1" applyFont="1" applyFill="1" applyBorder="1" applyAlignment="1">
      <alignment horizontal="center" vertical="center"/>
    </xf>
    <xf numFmtId="0" fontId="48" fillId="11" borderId="9" xfId="0" applyFont="1" applyFill="1" applyBorder="1" applyAlignment="1">
      <alignment horizontal="center" vertical="center"/>
    </xf>
    <xf numFmtId="0" fontId="48" fillId="11" borderId="11" xfId="0" applyFont="1" applyFill="1" applyBorder="1" applyAlignment="1">
      <alignment horizontal="center" vertical="center"/>
    </xf>
    <xf numFmtId="3" fontId="27" fillId="11" borderId="9" xfId="0" applyNumberFormat="1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27" fillId="11" borderId="11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57" fillId="11" borderId="13" xfId="0" applyFont="1" applyFill="1" applyBorder="1" applyAlignment="1">
      <alignment horizontal="center" vertical="center"/>
    </xf>
    <xf numFmtId="0" fontId="48" fillId="11" borderId="14" xfId="0" applyFont="1" applyFill="1" applyBorder="1" applyAlignment="1">
      <alignment horizontal="center" vertical="center"/>
    </xf>
    <xf numFmtId="0" fontId="27" fillId="11" borderId="6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3" fontId="44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169" fontId="44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8" fillId="2" borderId="18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center"/>
    </xf>
    <xf numFmtId="0" fontId="61" fillId="10" borderId="9" xfId="0" applyFont="1" applyFill="1" applyBorder="1" applyAlignment="1">
      <alignment horizontal="center" vertical="center"/>
    </xf>
    <xf numFmtId="0" fontId="47" fillId="10" borderId="10" xfId="0" applyFont="1" applyFill="1" applyBorder="1" applyAlignment="1">
      <alignment horizontal="center" vertical="center"/>
    </xf>
    <xf numFmtId="0" fontId="47" fillId="10" borderId="11" xfId="0" applyFont="1" applyFill="1" applyBorder="1" applyAlignment="1">
      <alignment horizontal="center" vertical="center"/>
    </xf>
    <xf numFmtId="0" fontId="47" fillId="10" borderId="8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8" fillId="11" borderId="10" xfId="0" applyFont="1" applyFill="1" applyBorder="1" applyAlignment="1">
      <alignment horizontal="center" vertical="center"/>
    </xf>
    <xf numFmtId="0" fontId="48" fillId="11" borderId="18" xfId="0" applyFont="1" applyFill="1" applyBorder="1" applyAlignment="1">
      <alignment horizontal="center" vertical="center"/>
    </xf>
    <xf numFmtId="168" fontId="27" fillId="11" borderId="9" xfId="0" applyNumberFormat="1" applyFont="1" applyFill="1" applyBorder="1" applyAlignment="1">
      <alignment horizontal="center" vertical="center"/>
    </xf>
    <xf numFmtId="168" fontId="27" fillId="11" borderId="15" xfId="0" applyNumberFormat="1" applyFont="1" applyFill="1" applyBorder="1" applyAlignment="1">
      <alignment horizontal="center" vertical="center"/>
    </xf>
    <xf numFmtId="168" fontId="27" fillId="11" borderId="12" xfId="0" applyNumberFormat="1" applyFont="1" applyFill="1" applyBorder="1" applyAlignment="1">
      <alignment horizontal="center" vertical="center"/>
    </xf>
    <xf numFmtId="168" fontId="27" fillId="11" borderId="0" xfId="0" applyNumberFormat="1" applyFont="1" applyFill="1" applyAlignment="1">
      <alignment horizontal="center" vertical="center"/>
    </xf>
    <xf numFmtId="168" fontId="27" fillId="11" borderId="10" xfId="0" applyNumberFormat="1" applyFont="1" applyFill="1" applyBorder="1" applyAlignment="1">
      <alignment horizontal="center" vertical="center"/>
    </xf>
    <xf numFmtId="168" fontId="27" fillId="11" borderId="11" xfId="0" applyNumberFormat="1" applyFont="1" applyFill="1" applyBorder="1" applyAlignment="1">
      <alignment horizontal="center" vertical="center"/>
    </xf>
    <xf numFmtId="168" fontId="27" fillId="11" borderId="8" xfId="0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48" fillId="11" borderId="15" xfId="0" applyFont="1" applyFill="1" applyBorder="1" applyAlignment="1">
      <alignment horizontal="center" vertical="center"/>
    </xf>
    <xf numFmtId="0" fontId="48" fillId="11" borderId="17" xfId="0" applyFont="1" applyFill="1" applyBorder="1" applyAlignment="1">
      <alignment horizontal="center" vertical="center"/>
    </xf>
    <xf numFmtId="167" fontId="27" fillId="11" borderId="9" xfId="0" applyNumberFormat="1" applyFont="1" applyFill="1" applyBorder="1" applyAlignment="1">
      <alignment horizontal="center" vertical="center"/>
    </xf>
    <xf numFmtId="167" fontId="27" fillId="11" borderId="15" xfId="0" applyNumberFormat="1" applyFont="1" applyFill="1" applyBorder="1" applyAlignment="1">
      <alignment horizontal="center" vertical="center"/>
    </xf>
    <xf numFmtId="167" fontId="27" fillId="11" borderId="11" xfId="0" applyNumberFormat="1" applyFont="1" applyFill="1" applyBorder="1" applyAlignment="1">
      <alignment horizontal="center" vertical="center"/>
    </xf>
    <xf numFmtId="167" fontId="27" fillId="11" borderId="17" xfId="0" applyNumberFormat="1" applyFont="1" applyFill="1" applyBorder="1" applyAlignment="1">
      <alignment horizontal="center" vertical="center"/>
    </xf>
    <xf numFmtId="167" fontId="48" fillId="10" borderId="9" xfId="0" applyNumberFormat="1" applyFont="1" applyFill="1" applyBorder="1" applyAlignment="1">
      <alignment horizontal="center" vertical="center"/>
    </xf>
    <xf numFmtId="167" fontId="48" fillId="10" borderId="15" xfId="0" applyNumberFormat="1" applyFont="1" applyFill="1" applyBorder="1" applyAlignment="1">
      <alignment horizontal="center" vertical="center"/>
    </xf>
    <xf numFmtId="167" fontId="48" fillId="10" borderId="10" xfId="0" applyNumberFormat="1" applyFont="1" applyFill="1" applyBorder="1" applyAlignment="1">
      <alignment horizontal="center" vertical="center"/>
    </xf>
    <xf numFmtId="167" fontId="48" fillId="10" borderId="11" xfId="0" applyNumberFormat="1" applyFont="1" applyFill="1" applyBorder="1" applyAlignment="1">
      <alignment horizontal="center" vertical="center"/>
    </xf>
    <xf numFmtId="167" fontId="48" fillId="10" borderId="17" xfId="0" applyNumberFormat="1" applyFont="1" applyFill="1" applyBorder="1" applyAlignment="1">
      <alignment horizontal="center" vertical="center"/>
    </xf>
    <xf numFmtId="167" fontId="48" fillId="10" borderId="8" xfId="0" applyNumberFormat="1" applyFont="1" applyFill="1" applyBorder="1" applyAlignment="1">
      <alignment horizontal="center" vertical="center"/>
    </xf>
    <xf numFmtId="3" fontId="33" fillId="10" borderId="6" xfId="0" applyNumberFormat="1" applyFont="1" applyFill="1" applyBorder="1" applyAlignment="1">
      <alignment horizontal="center"/>
    </xf>
    <xf numFmtId="3" fontId="33" fillId="10" borderId="7" xfId="0" applyNumberFormat="1" applyFont="1" applyFill="1" applyBorder="1" applyAlignment="1">
      <alignment horizontal="center"/>
    </xf>
    <xf numFmtId="168" fontId="31" fillId="10" borderId="6" xfId="0" applyNumberFormat="1" applyFont="1" applyFill="1" applyBorder="1" applyAlignment="1">
      <alignment horizontal="center" vertical="center"/>
    </xf>
    <xf numFmtId="168" fontId="31" fillId="10" borderId="7" xfId="0" applyNumberFormat="1" applyFont="1" applyFill="1" applyBorder="1" applyAlignment="1">
      <alignment horizontal="center" vertical="center"/>
    </xf>
    <xf numFmtId="3" fontId="32" fillId="7" borderId="0" xfId="0" applyNumberFormat="1" applyFont="1" applyFill="1" applyAlignment="1">
      <alignment horizontal="center" vertical="center"/>
    </xf>
    <xf numFmtId="167" fontId="31" fillId="10" borderId="6" xfId="0" applyNumberFormat="1" applyFont="1" applyFill="1" applyBorder="1" applyAlignment="1">
      <alignment horizontal="left" vertical="center"/>
    </xf>
    <xf numFmtId="167" fontId="31" fillId="10" borderId="7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right"/>
    </xf>
    <xf numFmtId="167" fontId="31" fillId="10" borderId="6" xfId="0" applyNumberFormat="1" applyFont="1" applyFill="1" applyBorder="1" applyAlignment="1">
      <alignment horizontal="center" vertical="center"/>
    </xf>
    <xf numFmtId="167" fontId="31" fillId="10" borderId="7" xfId="0" applyNumberFormat="1" applyFont="1" applyFill="1" applyBorder="1" applyAlignment="1">
      <alignment horizontal="center" vertical="center"/>
    </xf>
    <xf numFmtId="3" fontId="32" fillId="7" borderId="6" xfId="0" applyNumberFormat="1" applyFont="1" applyFill="1" applyBorder="1" applyAlignment="1">
      <alignment horizontal="center" vertical="center"/>
    </xf>
    <xf numFmtId="3" fontId="32" fillId="7" borderId="7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4109842501289E-2"/>
          <c:y val="0.1032669309592079"/>
          <c:w val="0.9210826649731032"/>
          <c:h val="0.79671590656261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3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 (2)'!$O$12:$O$21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401-9ADB-99A16EF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41432"/>
        <c:axId val="685446024"/>
      </c:scatterChart>
      <c:valAx>
        <c:axId val="68544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6024"/>
        <c:crosses val="autoZero"/>
        <c:crossBetween val="midCat"/>
      </c:valAx>
      <c:valAx>
        <c:axId val="6854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1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2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CProblem 1'!A1"/><Relationship Id="rId1" Type="http://schemas.openxmlformats.org/officeDocument/2006/relationships/hyperlink" Target="#Content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oblem 2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Problem 2 (3)'!A1"/><Relationship Id="rId1" Type="http://schemas.openxmlformats.org/officeDocument/2006/relationships/hyperlink" Target="#Content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oblem 3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Problem 3 (3)'!A1"/><Relationship Id="rId1" Type="http://schemas.openxmlformats.org/officeDocument/2006/relationships/hyperlink" Target="#Content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13" Type="http://schemas.openxmlformats.org/officeDocument/2006/relationships/hyperlink" Target="#'Problem 11'!A1"/><Relationship Id="rId18" Type="http://schemas.openxmlformats.org/officeDocument/2006/relationships/hyperlink" Target="#'Problem 15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Notes 1'!A1"/><Relationship Id="rId17" Type="http://schemas.openxmlformats.org/officeDocument/2006/relationships/hyperlink" Target="#'Problem 14'!A1"/><Relationship Id="rId2" Type="http://schemas.openxmlformats.org/officeDocument/2006/relationships/hyperlink" Target="#'Problem 2'!A1"/><Relationship Id="rId16" Type="http://schemas.openxmlformats.org/officeDocument/2006/relationships/hyperlink" Target="#'Notes 2'!A1"/><Relationship Id="rId1" Type="http://schemas.openxmlformats.org/officeDocument/2006/relationships/hyperlink" Target="#'Problem 1'!A1"/><Relationship Id="rId6" Type="http://schemas.openxmlformats.org/officeDocument/2006/relationships/hyperlink" Target="#'Problem 6'!A1"/><Relationship Id="rId11" Type="http://schemas.openxmlformats.org/officeDocument/2006/relationships/hyperlink" Target="#FirstPage!A1"/><Relationship Id="rId5" Type="http://schemas.openxmlformats.org/officeDocument/2006/relationships/hyperlink" Target="#'Problem 5'!A1"/><Relationship Id="rId15" Type="http://schemas.openxmlformats.org/officeDocument/2006/relationships/hyperlink" Target="#'Problem 13 '!A1"/><Relationship Id="rId10" Type="http://schemas.openxmlformats.org/officeDocument/2006/relationships/hyperlink" Target="#'Problem 10'!A1"/><Relationship Id="rId4" Type="http://schemas.openxmlformats.org/officeDocument/2006/relationships/hyperlink" Target="#'Problem 4'!A1"/><Relationship Id="rId9" Type="http://schemas.openxmlformats.org/officeDocument/2006/relationships/hyperlink" Target="#'Problem 9'!A1"/><Relationship Id="rId14" Type="http://schemas.openxmlformats.org/officeDocument/2006/relationships/hyperlink" Target="#'Problem 12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Problem 4 (3)'!A1"/><Relationship Id="rId1" Type="http://schemas.openxmlformats.org/officeDocument/2006/relationships/hyperlink" Target="#Content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Problem 5 (3)'!A1"/><Relationship Id="rId1" Type="http://schemas.openxmlformats.org/officeDocument/2006/relationships/hyperlink" Target="#Content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Problem 6 (3)'!A1"/><Relationship Id="rId1" Type="http://schemas.openxmlformats.org/officeDocument/2006/relationships/hyperlink" Target="#Content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'Problem 7 (3)'!A1"/><Relationship Id="rId1" Type="http://schemas.openxmlformats.org/officeDocument/2006/relationships/hyperlink" Target="#Content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8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Problem 8 (3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9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Problem 9 (3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10'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Problem 10 (3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11'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Problem 11 (2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12'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Problem 12 (2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oblem 13 '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hyperlink" Target="#'Problem 13  (2)'!A1"/><Relationship Id="rId1" Type="http://schemas.openxmlformats.org/officeDocument/2006/relationships/hyperlink" Target="#Content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oblem 15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oblem 14'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'Problem 15(2)'!A1"/><Relationship Id="rId1" Type="http://schemas.openxmlformats.org/officeDocument/2006/relationships/hyperlink" Target="#Content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hyperlink" Target="#'Problem 14 (2)'!A1"/><Relationship Id="rId1" Type="http://schemas.openxmlformats.org/officeDocument/2006/relationships/hyperlink" Target="#Content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22225</xdr:colOff>
      <xdr:row>29</xdr:row>
      <xdr:rowOff>65767</xdr:rowOff>
    </xdr:from>
    <xdr:to>
      <xdr:col>24</xdr:col>
      <xdr:colOff>396762</xdr:colOff>
      <xdr:row>36</xdr:row>
      <xdr:rowOff>38552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83975" y="5590267"/>
          <a:ext cx="3390787" cy="1306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14</xdr:col>
      <xdr:colOff>393700</xdr:colOff>
      <xdr:row>1</xdr:row>
      <xdr:rowOff>127000</xdr:rowOff>
    </xdr:from>
    <xdr:to>
      <xdr:col>28</xdr:col>
      <xdr:colOff>533400</xdr:colOff>
      <xdr:row>25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3051E8-0EAB-1AF0-FAA6-3C614B4A2E8A}"/>
            </a:ext>
          </a:extLst>
        </xdr:cNvPr>
        <xdr:cNvSpPr txBox="1"/>
      </xdr:nvSpPr>
      <xdr:spPr>
        <a:xfrm>
          <a:off x="8839200" y="317500"/>
          <a:ext cx="8585200" cy="4568825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BUS 322</a:t>
          </a:r>
        </a:p>
        <a:p>
          <a:pPr algn="ctr"/>
          <a:endParaRPr lang="en-US" sz="44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4400">
              <a:solidFill>
                <a:srgbClr val="002060"/>
              </a:solidFill>
              <a:latin typeface="Lucida Bright" panose="02040602050505020304" pitchFamily="18" charset="0"/>
            </a:rPr>
            <a:t>Self-Checked</a:t>
          </a:r>
        </a:p>
        <a:p>
          <a:pPr algn="ctr"/>
          <a:r>
            <a:rPr lang="en-US" sz="4400" baseline="0">
              <a:solidFill>
                <a:srgbClr val="002060"/>
              </a:solidFill>
              <a:latin typeface="Lucida Bright" panose="02040602050505020304" pitchFamily="18" charset="0"/>
            </a:rPr>
            <a:t> </a:t>
          </a:r>
          <a:r>
            <a:rPr lang="en-US" sz="4400" b="1" baseline="0">
              <a:solidFill>
                <a:srgbClr val="8E0000"/>
              </a:solidFill>
              <a:latin typeface="Lucida Bright" panose="02040602050505020304" pitchFamily="18" charset="0"/>
            </a:rPr>
            <a:t>Pretest 2</a:t>
          </a:r>
        </a:p>
        <a:p>
          <a:pPr algn="ctr"/>
          <a:endParaRPr lang="en-US" sz="4400" baseline="0">
            <a:solidFill>
              <a:srgbClr val="002060"/>
            </a:solidFill>
            <a:latin typeface="Lucida Bright" panose="02040602050505020304" pitchFamily="18" charset="0"/>
          </a:endParaRPr>
        </a:p>
        <a:p>
          <a:pPr algn="ctr"/>
          <a:r>
            <a:rPr lang="en-US" sz="44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10/16/23</a:t>
          </a:r>
          <a:endParaRPr lang="en-US" sz="44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1006929</xdr:colOff>
      <xdr:row>22</xdr:row>
      <xdr:rowOff>54428</xdr:rowOff>
    </xdr:from>
    <xdr:to>
      <xdr:col>12</xdr:col>
      <xdr:colOff>1006929</xdr:colOff>
      <xdr:row>22</xdr:row>
      <xdr:rowOff>328748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flipH="1">
          <a:off x="12287250" y="4884964"/>
          <a:ext cx="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1094013</xdr:colOff>
      <xdr:row>1</xdr:row>
      <xdr:rowOff>136072</xdr:rowOff>
    </xdr:from>
    <xdr:to>
      <xdr:col>11</xdr:col>
      <xdr:colOff>149678</xdr:colOff>
      <xdr:row>5</xdr:row>
      <xdr:rowOff>95250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3434442" y="326572"/>
          <a:ext cx="5369379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 Solution</a:t>
          </a:r>
        </a:p>
      </xdr:txBody>
    </xdr:sp>
    <xdr:clientData/>
  </xdr:twoCellAnchor>
  <xdr:twoCellAnchor>
    <xdr:from>
      <xdr:col>10</xdr:col>
      <xdr:colOff>419099</xdr:colOff>
      <xdr:row>6</xdr:row>
      <xdr:rowOff>250372</xdr:rowOff>
    </xdr:from>
    <xdr:to>
      <xdr:col>10</xdr:col>
      <xdr:colOff>419099</xdr:colOff>
      <xdr:row>43</xdr:row>
      <xdr:rowOff>32658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8488135" y="1719943"/>
          <a:ext cx="0" cy="95794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8</xdr:row>
      <xdr:rowOff>157299</xdr:rowOff>
    </xdr:from>
    <xdr:to>
      <xdr:col>9</xdr:col>
      <xdr:colOff>249101</xdr:colOff>
      <xdr:row>37</xdr:row>
      <xdr:rowOff>40823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335280" y="2252799"/>
          <a:ext cx="7397750" cy="7911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a variety of compact disc (CD) storage cases. Nowlin's best selling product is the CD-50, a slimplastic CD holder with a specially designed lining that protects the optical surface of the disc.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Several products are produced on the same manufacturing line and a set up cost is incurred each time a change over is made for a new product. Suppose that the setup cost for the CD-50 is $5,000.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How many units will have to be produced and sold in order for Novlin to make $10,000 in profit? 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27215</xdr:colOff>
      <xdr:row>1</xdr:row>
      <xdr:rowOff>176893</xdr:rowOff>
    </xdr:from>
    <xdr:to>
      <xdr:col>4</xdr:col>
      <xdr:colOff>79602</xdr:colOff>
      <xdr:row>5</xdr:row>
      <xdr:rowOff>250373</xdr:rowOff>
    </xdr:to>
    <xdr:sp macro="" textlink="">
      <xdr:nvSpPr>
        <xdr:cNvPr id="23" name="Left Arrow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208315" y="367393"/>
          <a:ext cx="1233487" cy="106408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24</xdr:row>
      <xdr:rowOff>122465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4785" y="1986645"/>
          <a:ext cx="5946321" cy="435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2, 4, 6, 7, 7, 17, 8, 9, 20, 1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Determine the equation of the best fitted line that can be drawn.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value of the intercept?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546522" y="1660071"/>
          <a:ext cx="0" cy="88242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18</xdr:col>
      <xdr:colOff>435429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401050" y="639535"/>
          <a:ext cx="335007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88445</xdr:colOff>
      <xdr:row>10</xdr:row>
      <xdr:rowOff>149679</xdr:rowOff>
    </xdr:from>
    <xdr:to>
      <xdr:col>25</xdr:col>
      <xdr:colOff>312964</xdr:colOff>
      <xdr:row>21</xdr:row>
      <xdr:rowOff>40821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585108</xdr:colOff>
      <xdr:row>2</xdr:row>
      <xdr:rowOff>176893</xdr:rowOff>
    </xdr:from>
    <xdr:to>
      <xdr:col>11</xdr:col>
      <xdr:colOff>176893</xdr:colOff>
      <xdr:row>7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422072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 Solution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732064" y="1986645"/>
          <a:ext cx="8426903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Given the following data find the following: Relative frequency, cumulative frequency, and cumulative relative frequency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408214</xdr:colOff>
      <xdr:row>2</xdr:row>
      <xdr:rowOff>122465</xdr:rowOff>
    </xdr:from>
    <xdr:to>
      <xdr:col>1</xdr:col>
      <xdr:colOff>898072</xdr:colOff>
      <xdr:row>7</xdr:row>
      <xdr:rowOff>54431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408214" y="503465"/>
          <a:ext cx="11021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10051597" y="1660071"/>
          <a:ext cx="0" cy="87480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8</xdr:row>
      <xdr:rowOff>176892</xdr:rowOff>
    </xdr:from>
    <xdr:to>
      <xdr:col>16</xdr:col>
      <xdr:colOff>299357</xdr:colOff>
      <xdr:row>11</xdr:row>
      <xdr:rowOff>146412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10616293" y="1700892"/>
          <a:ext cx="3276600" cy="54102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2</xdr:col>
      <xdr:colOff>489857</xdr:colOff>
      <xdr:row>2</xdr:row>
      <xdr:rowOff>176893</xdr:rowOff>
    </xdr:from>
    <xdr:to>
      <xdr:col>7</xdr:col>
      <xdr:colOff>176893</xdr:colOff>
      <xdr:row>7</xdr:row>
      <xdr:rowOff>62593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2272393" y="557893"/>
          <a:ext cx="469446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 Solution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639538</xdr:colOff>
      <xdr:row>2</xdr:row>
      <xdr:rowOff>138789</xdr:rowOff>
    </xdr:from>
    <xdr:to>
      <xdr:col>11</xdr:col>
      <xdr:colOff>394609</xdr:colOff>
      <xdr:row>7</xdr:row>
      <xdr:rowOff>57148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01AC5B30-D069-4A33-8B06-6C8EB9486E18}"/>
            </a:ext>
          </a:extLst>
        </xdr:cNvPr>
        <xdr:cNvSpPr/>
      </xdr:nvSpPr>
      <xdr:spPr>
        <a:xfrm>
          <a:off x="2411188" y="519789"/>
          <a:ext cx="6184446" cy="87085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217711</xdr:colOff>
      <xdr:row>11</xdr:row>
      <xdr:rowOff>19049</xdr:rowOff>
    </xdr:from>
    <xdr:to>
      <xdr:col>11</xdr:col>
      <xdr:colOff>195944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838A15-28F2-41B6-8E45-CD2787570478}"/>
            </a:ext>
          </a:extLst>
        </xdr:cNvPr>
        <xdr:cNvSpPr txBox="1"/>
      </xdr:nvSpPr>
      <xdr:spPr>
        <a:xfrm>
          <a:off x="217711" y="2114549"/>
          <a:ext cx="8179258" cy="5553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Jagga 179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 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-</a:t>
          </a:r>
          <a:r>
            <a:rPr lang="en-US" sz="2000" baseline="0">
              <a:latin typeface="Lucida Bright" panose="02040602050505020304" pitchFamily="18" charset="0"/>
            </a:rPr>
            <a:t>inch. They are not able to make every pizza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</a:t>
          </a:r>
          <a:r>
            <a:rPr lang="en-US" sz="2000" baseline="0">
              <a:latin typeface="Lucida Bright" panose="02040602050505020304" pitchFamily="18" charset="0"/>
            </a:rPr>
            <a:t>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 i</a:t>
          </a:r>
          <a:r>
            <a:rPr lang="en-US" sz="2000" baseline="0">
              <a:latin typeface="Lucida Bright" panose="02040602050505020304" pitchFamily="18" charset="0"/>
            </a:rPr>
            <a:t>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 </a:t>
          </a:r>
          <a:r>
            <a:rPr lang="en-US" sz="2000" baseline="0">
              <a:latin typeface="Lucida Bright" panose="02040602050505020304" pitchFamily="18" charset="0"/>
            </a:rPr>
            <a:t>pizzas?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are the expected value and the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four</a:t>
          </a:r>
          <a:r>
            <a:rPr lang="en-US" sz="2000" baseline="0">
              <a:latin typeface="Lucida Bright" panose="02040602050505020304" pitchFamily="18" charset="0"/>
            </a:rPr>
            <a:t> pizzas?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E26DA089-3F9A-4B8B-AAA8-B792FCF542CC}"/>
            </a:ext>
          </a:extLst>
        </xdr:cNvPr>
        <xdr:cNvSpPr/>
      </xdr:nvSpPr>
      <xdr:spPr>
        <a:xfrm>
          <a:off x="19938546" y="2648494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30F06-5F9B-46E8-8F59-08272C85E19B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272143</xdr:colOff>
      <xdr:row>2</xdr:row>
      <xdr:rowOff>163287</xdr:rowOff>
    </xdr:from>
    <xdr:to>
      <xdr:col>19</xdr:col>
      <xdr:colOff>231321</xdr:colOff>
      <xdr:row>7</xdr:row>
      <xdr:rowOff>14152</xdr:rowOff>
    </xdr:to>
    <xdr:sp macro="" textlink="">
      <xdr:nvSpPr>
        <xdr:cNvPr id="6" name="Rounded Rectangle 52">
          <a:extLst>
            <a:ext uri="{FF2B5EF4-FFF2-40B4-BE49-F238E27FC236}">
              <a16:creationId xmlns:a16="http://schemas.microsoft.com/office/drawing/2014/main" id="{515108C5-2E6F-4ADC-9CF7-BA0368D605EB}"/>
            </a:ext>
          </a:extLst>
        </xdr:cNvPr>
        <xdr:cNvSpPr/>
      </xdr:nvSpPr>
      <xdr:spPr>
        <a:xfrm>
          <a:off x="9654268" y="544287"/>
          <a:ext cx="3502478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12</xdr:col>
      <xdr:colOff>239486</xdr:colOff>
      <xdr:row>2</xdr:row>
      <xdr:rowOff>141515</xdr:rowOff>
    </xdr:from>
    <xdr:to>
      <xdr:col>12</xdr:col>
      <xdr:colOff>272143</xdr:colOff>
      <xdr:row>45</xdr:row>
      <xdr:rowOff>174172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2FB9FBF-4618-42E5-9566-8C1E6A673398}"/>
            </a:ext>
          </a:extLst>
        </xdr:cNvPr>
        <xdr:cNvCxnSpPr/>
      </xdr:nvCxnSpPr>
      <xdr:spPr>
        <a:xfrm>
          <a:off x="9031061" y="522515"/>
          <a:ext cx="32657" cy="9319532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468083</xdr:colOff>
      <xdr:row>10</xdr:row>
      <xdr:rowOff>40823</xdr:rowOff>
    </xdr:from>
    <xdr:to>
      <xdr:col>27</xdr:col>
      <xdr:colOff>359230</xdr:colOff>
      <xdr:row>18</xdr:row>
      <xdr:rowOff>152400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0E681B3-61BA-4F84-9470-F7944B923EA4}"/>
                </a:ext>
              </a:extLst>
            </xdr:cNvPr>
            <xdr:cNvSpPr txBox="1"/>
          </xdr:nvSpPr>
          <xdr:spPr>
            <a:xfrm>
              <a:off x="9259658" y="1945823"/>
              <a:ext cx="9339947" cy="16355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latin typeface="Lucida Bright" panose="02040602050505020304" pitchFamily="18" charset="0"/>
                </a:rPr>
                <a:t>Hint: The Expected Value of  the sample mean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 baseline="0">
                  <a:latin typeface="Lucida Bright" panose="02040602050505020304" pitchFamily="18" charset="0"/>
                </a:rPr>
                <a:t> equals the population mean; that is, E(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  <m:r>
                    <a:rPr lang="en-US" sz="2000" b="0" i="1" baseline="0">
                      <a:latin typeface="Cambria Math" panose="02040503050406030204" pitchFamily="18" charset="0"/>
                    </a:rPr>
                    <m:t>)=</m:t>
                  </m:r>
                  <m:r>
                    <m:rPr>
                      <m:sty m:val="p"/>
                    </m:rPr>
                    <a:rPr lang="el-GR" sz="2000" b="0" i="1" baseline="0">
                      <a:latin typeface="Cambria Math" panose="02040503050406030204" pitchFamily="18" charset="0"/>
                    </a:rPr>
                    <m:t>μ</m:t>
                  </m:r>
                </m:oMath>
              </a14:m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The standard error of the sample mean equals the population deviation divided by the square root of the sample size.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0E681B3-61BA-4F84-9470-F7944B923EA4}"/>
                </a:ext>
              </a:extLst>
            </xdr:cNvPr>
            <xdr:cNvSpPr txBox="1"/>
          </xdr:nvSpPr>
          <xdr:spPr>
            <a:xfrm>
              <a:off x="9259658" y="1945823"/>
              <a:ext cx="9339947" cy="16355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latin typeface="Lucida Bright" panose="02040602050505020304" pitchFamily="18" charset="0"/>
                </a:rPr>
                <a:t>Hint: The Expected Value of  the sample mean </a:t>
              </a:r>
              <a:r>
                <a:rPr lang="en-US" sz="2000" i="0" baseline="0">
                  <a:latin typeface="Cambria Math" panose="02040503050406030204" pitchFamily="18" charset="0"/>
                </a:rPr>
                <a:t>𝑥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aseline="0">
                  <a:latin typeface="Lucida Bright" panose="02040602050505020304" pitchFamily="18" charset="0"/>
                </a:rPr>
                <a:t> equals the population mean; that is, E(</a:t>
              </a:r>
              <a:r>
                <a:rPr lang="en-US" sz="2000" i="0" baseline="0">
                  <a:latin typeface="Cambria Math" panose="02040503050406030204" pitchFamily="18" charset="0"/>
                </a:rPr>
                <a:t>𝑥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="0" i="0" baseline="0">
                  <a:latin typeface="Cambria Math" panose="02040503050406030204" pitchFamily="18" charset="0"/>
                </a:rPr>
                <a:t>)=</a:t>
              </a:r>
              <a:r>
                <a:rPr lang="el-GR" sz="2000" b="0" i="0" baseline="0">
                  <a:latin typeface="Cambria Math" panose="02040503050406030204" pitchFamily="18" charset="0"/>
                </a:rPr>
                <a:t>μ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The standard error of the sample mean equals the population deviation divided by the square root of the sample size.</a:t>
              </a:r>
            </a:p>
          </xdr:txBody>
        </xdr:sp>
      </mc:Fallback>
    </mc:AlternateContent>
    <xdr:clientData/>
  </xdr:twoCellAnchor>
  <xdr:oneCellAnchor>
    <xdr:from>
      <xdr:col>13</xdr:col>
      <xdr:colOff>435428</xdr:colOff>
      <xdr:row>29</xdr:row>
      <xdr:rowOff>87085</xdr:rowOff>
    </xdr:from>
    <xdr:ext cx="1534886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8D1ADAF-4BAA-454D-95F0-67C53F5342E6}"/>
                </a:ext>
              </a:extLst>
            </xdr:cNvPr>
            <xdr:cNvSpPr txBox="1"/>
          </xdr:nvSpPr>
          <xdr:spPr>
            <a:xfrm>
              <a:off x="9817553" y="5754460"/>
              <a:ext cx="1534886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280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</m:d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2800" i="1">
                        <a:latin typeface="Cambria Math" panose="02040503050406030204" pitchFamily="18" charset="0"/>
                      </a:rPr>
                      <m:t>𝜇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8D1ADAF-4BAA-454D-95F0-67C53F5342E6}"/>
                </a:ext>
              </a:extLst>
            </xdr:cNvPr>
            <xdr:cNvSpPr txBox="1"/>
          </xdr:nvSpPr>
          <xdr:spPr>
            <a:xfrm>
              <a:off x="9817553" y="5754460"/>
              <a:ext cx="1534886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𝐸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)</a:t>
              </a:r>
              <a:r>
                <a:rPr lang="en-US" sz="2800" i="0">
                  <a:latin typeface="Cambria Math" panose="02040503050406030204" pitchFamily="18" charset="0"/>
                </a:rPr>
                <a:t>=𝜇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13</xdr:col>
      <xdr:colOff>413657</xdr:colOff>
      <xdr:row>33</xdr:row>
      <xdr:rowOff>10885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6BC84D2-24C0-44DB-B2CB-6A96FC121F14}"/>
                </a:ext>
              </a:extLst>
            </xdr:cNvPr>
            <xdr:cNvSpPr txBox="1"/>
          </xdr:nvSpPr>
          <xdr:spPr>
            <a:xfrm>
              <a:off x="9795782" y="6678385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6BC84D2-24C0-44DB-B2CB-6A96FC121F14}"/>
                </a:ext>
              </a:extLst>
            </xdr:cNvPr>
            <xdr:cNvSpPr txBox="1"/>
          </xdr:nvSpPr>
          <xdr:spPr>
            <a:xfrm>
              <a:off x="9795782" y="6678385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15</xdr:col>
      <xdr:colOff>228600</xdr:colOff>
      <xdr:row>32</xdr:row>
      <xdr:rowOff>76201</xdr:rowOff>
    </xdr:from>
    <xdr:ext cx="529184" cy="9134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9E1D265-D66B-43D2-A3DB-C1A5B2FE57DF}"/>
                </a:ext>
              </a:extLst>
            </xdr:cNvPr>
            <xdr:cNvSpPr txBox="1"/>
          </xdr:nvSpPr>
          <xdr:spPr>
            <a:xfrm>
              <a:off x="10791825" y="6553201"/>
              <a:ext cx="529184" cy="913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</m:rad>
                      </m:den>
                    </m:f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9E1D265-D66B-43D2-A3DB-C1A5B2FE57DF}"/>
                </a:ext>
              </a:extLst>
            </xdr:cNvPr>
            <xdr:cNvSpPr txBox="1"/>
          </xdr:nvSpPr>
          <xdr:spPr>
            <a:xfrm>
              <a:off x="10791825" y="6553201"/>
              <a:ext cx="529184" cy="913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/√</a:t>
              </a:r>
              <a:r>
                <a:rPr lang="en-US" sz="2800" i="0">
                  <a:latin typeface="Cambria Math" panose="02040503050406030204" pitchFamily="18" charset="0"/>
                </a:rPr>
                <a:t>𝑛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13</xdr:col>
      <xdr:colOff>206829</xdr:colOff>
      <xdr:row>31</xdr:row>
      <xdr:rowOff>174171</xdr:rowOff>
    </xdr:from>
    <xdr:to>
      <xdr:col>23</xdr:col>
      <xdr:colOff>272143</xdr:colOff>
      <xdr:row>31</xdr:row>
      <xdr:rowOff>174171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9BCB535-CDD1-48FD-A23E-2E55B96F2D7A}"/>
            </a:ext>
          </a:extLst>
        </xdr:cNvPr>
        <xdr:cNvCxnSpPr/>
      </xdr:nvCxnSpPr>
      <xdr:spPr>
        <a:xfrm>
          <a:off x="9588954" y="6460671"/>
          <a:ext cx="656136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446314</xdr:colOff>
      <xdr:row>19</xdr:row>
      <xdr:rowOff>174170</xdr:rowOff>
    </xdr:from>
    <xdr:to>
      <xdr:col>17</xdr:col>
      <xdr:colOff>468086</xdr:colOff>
      <xdr:row>36</xdr:row>
      <xdr:rowOff>174172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4359DFAF-BB04-4E8D-BD01-AA79DD87CAD8}"/>
            </a:ext>
          </a:extLst>
        </xdr:cNvPr>
        <xdr:cNvCxnSpPr/>
      </xdr:nvCxnSpPr>
      <xdr:spPr>
        <a:xfrm>
          <a:off x="12551228" y="3733799"/>
          <a:ext cx="21772" cy="37882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20</xdr:row>
      <xdr:rowOff>119743</xdr:rowOff>
    </xdr:from>
    <xdr:to>
      <xdr:col>20</xdr:col>
      <xdr:colOff>381000</xdr:colOff>
      <xdr:row>37</xdr:row>
      <xdr:rowOff>10886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8B8EBF1-3D02-4DF9-AB19-821B0632C2CB}"/>
            </a:ext>
          </a:extLst>
        </xdr:cNvPr>
        <xdr:cNvCxnSpPr/>
      </xdr:nvCxnSpPr>
      <xdr:spPr>
        <a:xfrm>
          <a:off x="14238514" y="3864429"/>
          <a:ext cx="76200" cy="36793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359229</xdr:colOff>
      <xdr:row>37</xdr:row>
      <xdr:rowOff>152401</xdr:rowOff>
    </xdr:from>
    <xdr:ext cx="883896" cy="4982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A8605A3-0E3B-4217-BAF2-393D3337FE76}"/>
                </a:ext>
              </a:extLst>
            </xdr:cNvPr>
            <xdr:cNvSpPr txBox="1"/>
          </xdr:nvSpPr>
          <xdr:spPr>
            <a:xfrm>
              <a:off x="10331904" y="7820026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A8605A3-0E3B-4217-BAF2-393D3337FE76}"/>
                </a:ext>
              </a:extLst>
            </xdr:cNvPr>
            <xdr:cNvSpPr txBox="1"/>
          </xdr:nvSpPr>
          <xdr:spPr>
            <a:xfrm>
              <a:off x="10331904" y="7820026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14</xdr:col>
      <xdr:colOff>337458</xdr:colOff>
      <xdr:row>40</xdr:row>
      <xdr:rowOff>108858</xdr:rowOff>
    </xdr:from>
    <xdr:ext cx="883895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907B5645-B291-448C-AF93-FF1CD000D553}"/>
                </a:ext>
              </a:extLst>
            </xdr:cNvPr>
            <xdr:cNvSpPr txBox="1"/>
          </xdr:nvSpPr>
          <xdr:spPr>
            <a:xfrm>
              <a:off x="10310133" y="8586108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907B5645-B291-448C-AF93-FF1CD000D553}"/>
                </a:ext>
              </a:extLst>
            </xdr:cNvPr>
            <xdr:cNvSpPr txBox="1"/>
          </xdr:nvSpPr>
          <xdr:spPr>
            <a:xfrm>
              <a:off x="10310133" y="8586108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b="0" i="0">
                  <a:latin typeface="Cambria Math" panose="02040503050406030204" pitchFamily="18" charset="0"/>
                </a:rPr>
                <a:t>4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13</xdr:col>
      <xdr:colOff>32657</xdr:colOff>
      <xdr:row>36</xdr:row>
      <xdr:rowOff>152400</xdr:rowOff>
    </xdr:from>
    <xdr:to>
      <xdr:col>23</xdr:col>
      <xdr:colOff>97971</xdr:colOff>
      <xdr:row>36</xdr:row>
      <xdr:rowOff>152400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F7152317-4A09-4B3B-98AF-B7A768A9B225}"/>
            </a:ext>
          </a:extLst>
        </xdr:cNvPr>
        <xdr:cNvCxnSpPr/>
      </xdr:nvCxnSpPr>
      <xdr:spPr>
        <a:xfrm>
          <a:off x="9414782" y="7629525"/>
          <a:ext cx="656136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478971</xdr:colOff>
      <xdr:row>29</xdr:row>
      <xdr:rowOff>65313</xdr:rowOff>
    </xdr:from>
    <xdr:ext cx="587829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D0EB15D-926D-4F91-9570-CDDDAF21F81D}"/>
                </a:ext>
              </a:extLst>
            </xdr:cNvPr>
            <xdr:cNvSpPr txBox="1"/>
          </xdr:nvSpPr>
          <xdr:spPr>
            <a:xfrm>
              <a:off x="9535885" y="5638799"/>
              <a:ext cx="587829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28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US" sz="28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D0EB15D-926D-4F91-9570-CDDDAF21F81D}"/>
                </a:ext>
              </a:extLst>
            </xdr:cNvPr>
            <xdr:cNvSpPr txBox="1"/>
          </xdr:nvSpPr>
          <xdr:spPr>
            <a:xfrm>
              <a:off x="9535885" y="5638799"/>
              <a:ext cx="587829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en-US" sz="2800" b="0" i="0">
                  <a:latin typeface="Cambria Math" panose="02040503050406030204" pitchFamily="18" charset="0"/>
                </a:rPr>
                <a:t>𝑎)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12</xdr:col>
      <xdr:colOff>533396</xdr:colOff>
      <xdr:row>33</xdr:row>
      <xdr:rowOff>35378</xdr:rowOff>
    </xdr:from>
    <xdr:ext cx="587829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B6659E5-6F9E-4F9F-9F6C-32C4B4202217}"/>
                </a:ext>
              </a:extLst>
            </xdr:cNvPr>
            <xdr:cNvSpPr txBox="1"/>
          </xdr:nvSpPr>
          <xdr:spPr>
            <a:xfrm>
              <a:off x="9590310" y="6588578"/>
              <a:ext cx="587829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r>
                <a:rPr lang="en-US" sz="2800" b="0"/>
                <a:t>b</a:t>
              </a:r>
              <a14:m>
                <m:oMath xmlns:m="http://schemas.openxmlformats.org/officeDocument/2006/math">
                  <m:r>
                    <a:rPr lang="en-US" sz="2800" b="0" i="1">
                      <a:latin typeface="Cambria Math" panose="02040503050406030204" pitchFamily="18" charset="0"/>
                    </a:rPr>
                    <m:t>)</m:t>
                  </m:r>
                </m:oMath>
              </a14:m>
              <a:endParaRPr lang="en-US" sz="28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B6659E5-6F9E-4F9F-9F6C-32C4B4202217}"/>
                </a:ext>
              </a:extLst>
            </xdr:cNvPr>
            <xdr:cNvSpPr txBox="1"/>
          </xdr:nvSpPr>
          <xdr:spPr>
            <a:xfrm>
              <a:off x="9590310" y="6588578"/>
              <a:ext cx="587829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en-US" sz="2800" b="0"/>
                <a:t>b</a:t>
              </a:r>
              <a:r>
                <a:rPr lang="en-US" sz="2800" b="0" i="0">
                  <a:latin typeface="Cambria Math" panose="02040503050406030204" pitchFamily="18" charset="0"/>
                </a:rPr>
                <a:t>)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16</xdr:col>
      <xdr:colOff>293914</xdr:colOff>
      <xdr:row>35</xdr:row>
      <xdr:rowOff>119743</xdr:rowOff>
    </xdr:from>
    <xdr:to>
      <xdr:col>16</xdr:col>
      <xdr:colOff>293914</xdr:colOff>
      <xdr:row>38</xdr:row>
      <xdr:rowOff>204652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3FCFCB46-544E-0E94-3577-8167F132B64B}"/>
            </a:ext>
          </a:extLst>
        </xdr:cNvPr>
        <xdr:cNvCxnSpPr/>
      </xdr:nvCxnSpPr>
      <xdr:spPr>
        <a:xfrm flipH="1" flipV="1">
          <a:off x="11789228" y="7282543"/>
          <a:ext cx="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457200</xdr:colOff>
      <xdr:row>34</xdr:row>
      <xdr:rowOff>250372</xdr:rowOff>
    </xdr:from>
    <xdr:to>
      <xdr:col>16</xdr:col>
      <xdr:colOff>457200</xdr:colOff>
      <xdr:row>41</xdr:row>
      <xdr:rowOff>283028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88E60C3E-3714-477F-B639-E4B2C6BFD598}"/>
            </a:ext>
          </a:extLst>
        </xdr:cNvPr>
        <xdr:cNvCxnSpPr/>
      </xdr:nvCxnSpPr>
      <xdr:spPr>
        <a:xfrm flipH="1" flipV="1">
          <a:off x="11952514" y="6988629"/>
          <a:ext cx="0" cy="18070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639538</xdr:colOff>
      <xdr:row>2</xdr:row>
      <xdr:rowOff>138789</xdr:rowOff>
    </xdr:from>
    <xdr:to>
      <xdr:col>11</xdr:col>
      <xdr:colOff>394609</xdr:colOff>
      <xdr:row>7</xdr:row>
      <xdr:rowOff>57148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9DCE8ACA-E953-4A6D-BE8A-4F34626A1A12}"/>
            </a:ext>
          </a:extLst>
        </xdr:cNvPr>
        <xdr:cNvSpPr/>
      </xdr:nvSpPr>
      <xdr:spPr>
        <a:xfrm>
          <a:off x="2468338" y="508903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217711</xdr:colOff>
      <xdr:row>11</xdr:row>
      <xdr:rowOff>19049</xdr:rowOff>
    </xdr:from>
    <xdr:to>
      <xdr:col>11</xdr:col>
      <xdr:colOff>195944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7EA0289-4341-4DEF-8EB9-AA617E3BDC85}"/>
            </a:ext>
          </a:extLst>
        </xdr:cNvPr>
        <xdr:cNvSpPr txBox="1"/>
      </xdr:nvSpPr>
      <xdr:spPr>
        <a:xfrm>
          <a:off x="217711" y="2054678"/>
          <a:ext cx="8425547" cy="48359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Jagga 179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 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-</a:t>
          </a:r>
          <a:r>
            <a:rPr lang="en-US" sz="2000" baseline="0">
              <a:latin typeface="Lucida Bright" panose="02040602050505020304" pitchFamily="18" charset="0"/>
            </a:rPr>
            <a:t>inch. They are not able to make every pizza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</a:t>
          </a:r>
          <a:r>
            <a:rPr lang="en-US" sz="2000" baseline="0">
              <a:latin typeface="Lucida Bright" panose="02040602050505020304" pitchFamily="18" charset="0"/>
            </a:rPr>
            <a:t>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 i</a:t>
          </a:r>
          <a:r>
            <a:rPr lang="en-US" sz="2000" baseline="0">
              <a:latin typeface="Lucida Bright" panose="02040602050505020304" pitchFamily="18" charset="0"/>
            </a:rPr>
            <a:t>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 </a:t>
          </a:r>
          <a:r>
            <a:rPr lang="en-US" sz="2000" baseline="0">
              <a:latin typeface="Lucida Bright" panose="02040602050505020304" pitchFamily="18" charset="0"/>
            </a:rPr>
            <a:t>pizzas?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are the expected value and the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four</a:t>
          </a:r>
          <a:r>
            <a:rPr lang="en-US" sz="2000" baseline="0">
              <a:latin typeface="Lucida Bright" panose="02040602050505020304" pitchFamily="18" charset="0"/>
            </a:rPr>
            <a:t> pizzas?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2636ACB7-8042-4C7B-BAB3-97BAE4F8553C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B73A9-C854-41A3-9583-4F0FB9CCDD86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272143</xdr:colOff>
      <xdr:row>2</xdr:row>
      <xdr:rowOff>163287</xdr:rowOff>
    </xdr:from>
    <xdr:to>
      <xdr:col>19</xdr:col>
      <xdr:colOff>231321</xdr:colOff>
      <xdr:row>7</xdr:row>
      <xdr:rowOff>14152</xdr:rowOff>
    </xdr:to>
    <xdr:sp macro="" textlink="">
      <xdr:nvSpPr>
        <xdr:cNvPr id="6" name="Rounded Rectangle 52">
          <a:extLst>
            <a:ext uri="{FF2B5EF4-FFF2-40B4-BE49-F238E27FC236}">
              <a16:creationId xmlns:a16="http://schemas.microsoft.com/office/drawing/2014/main" id="{EC168C47-C851-42F2-8C3C-7BF9D2B87053}"/>
            </a:ext>
          </a:extLst>
        </xdr:cNvPr>
        <xdr:cNvSpPr/>
      </xdr:nvSpPr>
      <xdr:spPr>
        <a:xfrm>
          <a:off x="9938657" y="533401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  <xdr:twoCellAnchor>
    <xdr:from>
      <xdr:col>12</xdr:col>
      <xdr:colOff>239486</xdr:colOff>
      <xdr:row>2</xdr:row>
      <xdr:rowOff>141515</xdr:rowOff>
    </xdr:from>
    <xdr:to>
      <xdr:col>12</xdr:col>
      <xdr:colOff>272143</xdr:colOff>
      <xdr:row>45</xdr:row>
      <xdr:rowOff>174172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E8304AB-D117-4340-8011-03365C648467}"/>
            </a:ext>
          </a:extLst>
        </xdr:cNvPr>
        <xdr:cNvCxnSpPr/>
      </xdr:nvCxnSpPr>
      <xdr:spPr>
        <a:xfrm>
          <a:off x="9296400" y="511629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27213</xdr:colOff>
      <xdr:row>3</xdr:row>
      <xdr:rowOff>1</xdr:rowOff>
    </xdr:from>
    <xdr:to>
      <xdr:col>22</xdr:col>
      <xdr:colOff>380999</xdr:colOff>
      <xdr:row>7</xdr:row>
      <xdr:rowOff>41366</xdr:rowOff>
    </xdr:to>
    <xdr:sp macro="" textlink="">
      <xdr:nvSpPr>
        <xdr:cNvPr id="18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EE2824-1B20-4936-B1C0-DCEBC3445C85}"/>
            </a:ext>
          </a:extLst>
        </xdr:cNvPr>
        <xdr:cNvSpPr/>
      </xdr:nvSpPr>
      <xdr:spPr>
        <a:xfrm>
          <a:off x="13457463" y="571501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A36ACE92-8182-4A20-8A31-B374941D2DB7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048E8A-7C97-490A-A21C-CD44799C29E9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457200</xdr:colOff>
      <xdr:row>2</xdr:row>
      <xdr:rowOff>54429</xdr:rowOff>
    </xdr:from>
    <xdr:to>
      <xdr:col>13</xdr:col>
      <xdr:colOff>489857</xdr:colOff>
      <xdr:row>51</xdr:row>
      <xdr:rowOff>87086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F9A8826-FAE1-426F-84E5-872D23DD89AF}"/>
            </a:ext>
          </a:extLst>
        </xdr:cNvPr>
        <xdr:cNvCxnSpPr/>
      </xdr:nvCxnSpPr>
      <xdr:spPr>
        <a:xfrm>
          <a:off x="9839325" y="435429"/>
          <a:ext cx="32657" cy="9948182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435429</xdr:colOff>
      <xdr:row>9</xdr:row>
      <xdr:rowOff>141514</xdr:rowOff>
    </xdr:from>
    <xdr:to>
      <xdr:col>13</xdr:col>
      <xdr:colOff>206829</xdr:colOff>
      <xdr:row>28</xdr:row>
      <xdr:rowOff>141515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3E943A9-0280-41FE-8C47-92B99092909A}"/>
            </a:ext>
          </a:extLst>
        </xdr:cNvPr>
        <xdr:cNvSpPr txBox="1"/>
      </xdr:nvSpPr>
      <xdr:spPr>
        <a:xfrm>
          <a:off x="1025979" y="1856014"/>
          <a:ext cx="8562975" cy="3895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180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exactly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-inch. They are not able to make every pizza exactly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 inch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</a:t>
          </a:r>
          <a:r>
            <a:rPr lang="en-US" sz="2000" baseline="0">
              <a:latin typeface="Lucida Bright" panose="02040602050505020304" pitchFamily="18" charset="0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less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15.5</a:t>
          </a:r>
          <a:r>
            <a:rPr lang="en-US" sz="2000" baseline="0">
              <a:latin typeface="Lucida Bright" panose="02040602050505020304" pitchFamily="18" charset="0"/>
            </a:rPr>
            <a:t> inches?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four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less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than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15.5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inches?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389708</xdr:colOff>
      <xdr:row>3</xdr:row>
      <xdr:rowOff>45719</xdr:rowOff>
    </xdr:from>
    <xdr:to>
      <xdr:col>20</xdr:col>
      <xdr:colOff>348886</xdr:colOff>
      <xdr:row>7</xdr:row>
      <xdr:rowOff>90350</xdr:rowOff>
    </xdr:to>
    <xdr:sp macro="" textlink="">
      <xdr:nvSpPr>
        <xdr:cNvPr id="6" name="Rounded Rectangle 52">
          <a:extLst>
            <a:ext uri="{FF2B5EF4-FFF2-40B4-BE49-F238E27FC236}">
              <a16:creationId xmlns:a16="http://schemas.microsoft.com/office/drawing/2014/main" id="{98AEEF88-C5D6-4008-A388-57C509AEC057}"/>
            </a:ext>
          </a:extLst>
        </xdr:cNvPr>
        <xdr:cNvSpPr/>
      </xdr:nvSpPr>
      <xdr:spPr>
        <a:xfrm>
          <a:off x="10362383" y="617219"/>
          <a:ext cx="3502478" cy="80663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19</xdr:col>
      <xdr:colOff>108857</xdr:colOff>
      <xdr:row>15</xdr:row>
      <xdr:rowOff>130629</xdr:rowOff>
    </xdr:from>
    <xdr:ext cx="883896" cy="4982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812D2F4-6CCF-4804-811C-33972EF4BBB7}"/>
                </a:ext>
              </a:extLst>
            </xdr:cNvPr>
            <xdr:cNvSpPr txBox="1"/>
          </xdr:nvSpPr>
          <xdr:spPr>
            <a:xfrm>
              <a:off x="13034282" y="2988129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812D2F4-6CCF-4804-811C-33972EF4BBB7}"/>
                </a:ext>
              </a:extLst>
            </xdr:cNvPr>
            <xdr:cNvSpPr txBox="1"/>
          </xdr:nvSpPr>
          <xdr:spPr>
            <a:xfrm>
              <a:off x="13034282" y="2988129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28</xdr:col>
      <xdr:colOff>21772</xdr:colOff>
      <xdr:row>15</xdr:row>
      <xdr:rowOff>152399</xdr:rowOff>
    </xdr:from>
    <xdr:ext cx="849086" cy="4271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DAC632E-74D5-44B3-A140-DE3879A90FE8}"/>
                </a:ext>
              </a:extLst>
            </xdr:cNvPr>
            <xdr:cNvSpPr txBox="1"/>
          </xdr:nvSpPr>
          <xdr:spPr>
            <a:xfrm>
              <a:off x="17528722" y="3009899"/>
              <a:ext cx="849086" cy="4271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4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4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DAC632E-74D5-44B3-A140-DE3879A90FE8}"/>
                </a:ext>
              </a:extLst>
            </xdr:cNvPr>
            <xdr:cNvSpPr txBox="1"/>
          </xdr:nvSpPr>
          <xdr:spPr>
            <a:xfrm>
              <a:off x="17528722" y="3009899"/>
              <a:ext cx="849086" cy="4271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400" i="0">
                  <a:latin typeface="Cambria Math" panose="02040503050406030204" pitchFamily="18" charset="0"/>
                </a:rPr>
                <a:t>2=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19</xdr:col>
      <xdr:colOff>141513</xdr:colOff>
      <xdr:row>24</xdr:row>
      <xdr:rowOff>97971</xdr:rowOff>
    </xdr:from>
    <xdr:ext cx="883895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9145C1C4-7199-49D3-A78E-086BD777B2F5}"/>
                </a:ext>
              </a:extLst>
            </xdr:cNvPr>
            <xdr:cNvSpPr txBox="1"/>
          </xdr:nvSpPr>
          <xdr:spPr>
            <a:xfrm>
              <a:off x="13066938" y="4965246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9145C1C4-7199-49D3-A78E-086BD777B2F5}"/>
                </a:ext>
              </a:extLst>
            </xdr:cNvPr>
            <xdr:cNvSpPr txBox="1"/>
          </xdr:nvSpPr>
          <xdr:spPr>
            <a:xfrm>
              <a:off x="13066938" y="4965246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b="0" i="0">
                  <a:latin typeface="Cambria Math" panose="02040503050406030204" pitchFamily="18" charset="0"/>
                </a:rPr>
                <a:t>4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27</xdr:col>
      <xdr:colOff>359229</xdr:colOff>
      <xdr:row>24</xdr:row>
      <xdr:rowOff>152400</xdr:rowOff>
    </xdr:from>
    <xdr:ext cx="849086" cy="425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F1202D0-5E23-4A45-8F8C-2CBA297CD772}"/>
                </a:ext>
              </a:extLst>
            </xdr:cNvPr>
            <xdr:cNvSpPr txBox="1"/>
          </xdr:nvSpPr>
          <xdr:spPr>
            <a:xfrm>
              <a:off x="17466129" y="5019675"/>
              <a:ext cx="849086" cy="425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4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4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F1202D0-5E23-4A45-8F8C-2CBA297CD772}"/>
                </a:ext>
              </a:extLst>
            </xdr:cNvPr>
            <xdr:cNvSpPr txBox="1"/>
          </xdr:nvSpPr>
          <xdr:spPr>
            <a:xfrm>
              <a:off x="17466129" y="5019675"/>
              <a:ext cx="849086" cy="425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400" b="0" i="0">
                  <a:latin typeface="Cambria Math" panose="02040503050406030204" pitchFamily="18" charset="0"/>
                </a:rPr>
                <a:t>4</a:t>
              </a:r>
              <a:r>
                <a:rPr lang="en-US" sz="2400" i="0">
                  <a:latin typeface="Cambria Math" panose="02040503050406030204" pitchFamily="18" charset="0"/>
                </a:rPr>
                <a:t>=</a:t>
              </a:r>
              <a:endParaRPr lang="en-US" sz="2400"/>
            </a:p>
          </xdr:txBody>
        </xdr:sp>
      </mc:Fallback>
    </mc:AlternateContent>
    <xdr:clientData/>
  </xdr:oneCellAnchor>
  <xdr:twoCellAnchor>
    <xdr:from>
      <xdr:col>14</xdr:col>
      <xdr:colOff>478972</xdr:colOff>
      <xdr:row>22</xdr:row>
      <xdr:rowOff>87086</xdr:rowOff>
    </xdr:from>
    <xdr:to>
      <xdr:col>29</xdr:col>
      <xdr:colOff>272143</xdr:colOff>
      <xdr:row>22</xdr:row>
      <xdr:rowOff>87086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8880697-1F7B-4EDC-9906-113B1BB60CB5}"/>
            </a:ext>
          </a:extLst>
        </xdr:cNvPr>
        <xdr:cNvCxnSpPr/>
      </xdr:nvCxnSpPr>
      <xdr:spPr>
        <a:xfrm flipV="1">
          <a:off x="10451647" y="4573361"/>
          <a:ext cx="810849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402772</xdr:colOff>
      <xdr:row>14</xdr:row>
      <xdr:rowOff>152401</xdr:rowOff>
    </xdr:from>
    <xdr:to>
      <xdr:col>29</xdr:col>
      <xdr:colOff>195943</xdr:colOff>
      <xdr:row>14</xdr:row>
      <xdr:rowOff>152401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138749E-0DC1-4677-9163-BDDEB10A9736}"/>
            </a:ext>
          </a:extLst>
        </xdr:cNvPr>
        <xdr:cNvCxnSpPr/>
      </xdr:nvCxnSpPr>
      <xdr:spPr>
        <a:xfrm flipV="1">
          <a:off x="10375447" y="2819401"/>
          <a:ext cx="810849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21772</xdr:colOff>
      <xdr:row>15</xdr:row>
      <xdr:rowOff>119742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0C2B350-96A8-4841-81DA-46F8002ECB88}"/>
                </a:ext>
              </a:extLst>
            </xdr:cNvPr>
            <xdr:cNvSpPr txBox="1"/>
          </xdr:nvSpPr>
          <xdr:spPr>
            <a:xfrm>
              <a:off x="16290472" y="2977242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0C2B350-96A8-4841-81DA-46F8002ECB88}"/>
                </a:ext>
              </a:extLst>
            </xdr:cNvPr>
            <xdr:cNvSpPr txBox="1"/>
          </xdr:nvSpPr>
          <xdr:spPr>
            <a:xfrm>
              <a:off x="16290472" y="2977242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25</xdr:col>
      <xdr:colOff>32657</xdr:colOff>
      <xdr:row>25</xdr:row>
      <xdr:rowOff>10885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F6A21A9D-CEF1-4CBA-8336-CD91F7055B9B}"/>
                </a:ext>
              </a:extLst>
            </xdr:cNvPr>
            <xdr:cNvSpPr txBox="1"/>
          </xdr:nvSpPr>
          <xdr:spPr>
            <a:xfrm>
              <a:off x="16301357" y="5068660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F6A21A9D-CEF1-4CBA-8336-CD91F7055B9B}"/>
                </a:ext>
              </a:extLst>
            </xdr:cNvPr>
            <xdr:cNvSpPr txBox="1"/>
          </xdr:nvSpPr>
          <xdr:spPr>
            <a:xfrm>
              <a:off x="16301357" y="5068660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25</xdr:col>
      <xdr:colOff>54428</xdr:colOff>
      <xdr:row>9</xdr:row>
      <xdr:rowOff>174172</xdr:rowOff>
    </xdr:from>
    <xdr:to>
      <xdr:col>28</xdr:col>
      <xdr:colOff>598715</xdr:colOff>
      <xdr:row>14</xdr:row>
      <xdr:rowOff>108859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6EFAFD1-A4F3-7375-567B-60509F8E9BF7}"/>
            </a:ext>
          </a:extLst>
        </xdr:cNvPr>
        <xdr:cNvSpPr txBox="1"/>
      </xdr:nvSpPr>
      <xdr:spPr>
        <a:xfrm>
          <a:off x="16829314" y="1839686"/>
          <a:ext cx="1817915" cy="8817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Standard Error</a:t>
          </a:r>
        </a:p>
      </xdr:txBody>
    </xdr:sp>
    <xdr:clientData/>
  </xdr:twoCellAnchor>
  <xdr:twoCellAnchor>
    <xdr:from>
      <xdr:col>22</xdr:col>
      <xdr:colOff>65314</xdr:colOff>
      <xdr:row>9</xdr:row>
      <xdr:rowOff>174172</xdr:rowOff>
    </xdr:from>
    <xdr:to>
      <xdr:col>25</xdr:col>
      <xdr:colOff>54429</xdr:colOff>
      <xdr:row>14</xdr:row>
      <xdr:rowOff>108859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2C3AFFD-F95A-F2AA-E76C-2B5BE0C065AC}"/>
            </a:ext>
          </a:extLst>
        </xdr:cNvPr>
        <xdr:cNvSpPr txBox="1"/>
      </xdr:nvSpPr>
      <xdr:spPr>
        <a:xfrm>
          <a:off x="15011400" y="1839686"/>
          <a:ext cx="1817915" cy="8817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Probability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1EC5BF2C-E177-42C5-86FA-49E61755D5C3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1C94D-D276-44BE-B53B-60A9A0B879A4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457200</xdr:colOff>
      <xdr:row>2</xdr:row>
      <xdr:rowOff>54429</xdr:rowOff>
    </xdr:from>
    <xdr:to>
      <xdr:col>13</xdr:col>
      <xdr:colOff>489857</xdr:colOff>
      <xdr:row>51</xdr:row>
      <xdr:rowOff>87086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E92F14E-2FE4-4591-AF39-C7FA5AEDB059}"/>
            </a:ext>
          </a:extLst>
        </xdr:cNvPr>
        <xdr:cNvCxnSpPr/>
      </xdr:nvCxnSpPr>
      <xdr:spPr>
        <a:xfrm>
          <a:off x="10123714" y="424543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435429</xdr:colOff>
      <xdr:row>9</xdr:row>
      <xdr:rowOff>141513</xdr:rowOff>
    </xdr:from>
    <xdr:to>
      <xdr:col>13</xdr:col>
      <xdr:colOff>206829</xdr:colOff>
      <xdr:row>30</xdr:row>
      <xdr:rowOff>-1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166486B-811A-4AAD-9C4B-1C6DD923287F}"/>
            </a:ext>
          </a:extLst>
        </xdr:cNvPr>
        <xdr:cNvSpPr txBox="1"/>
      </xdr:nvSpPr>
      <xdr:spPr>
        <a:xfrm>
          <a:off x="1020536" y="1856013"/>
          <a:ext cx="8520793" cy="38181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180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exactly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-inch. They are not able to make every pizza exactly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 inch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</a:t>
          </a:r>
          <a:r>
            <a:rPr lang="en-US" sz="2000" baseline="0">
              <a:latin typeface="Lucida Bright" panose="02040602050505020304" pitchFamily="18" charset="0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less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15.5</a:t>
          </a:r>
          <a:r>
            <a:rPr lang="en-US" sz="2000" baseline="0">
              <a:latin typeface="Lucida Bright" panose="02040602050505020304" pitchFamily="18" charset="0"/>
            </a:rPr>
            <a:t> inches?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four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less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than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15.5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inches?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136072</xdr:colOff>
      <xdr:row>3</xdr:row>
      <xdr:rowOff>95250</xdr:rowOff>
    </xdr:from>
    <xdr:to>
      <xdr:col>26</xdr:col>
      <xdr:colOff>258537</xdr:colOff>
      <xdr:row>7</xdr:row>
      <xdr:rowOff>136615</xdr:rowOff>
    </xdr:to>
    <xdr:sp macro="" textlink="">
      <xdr:nvSpPr>
        <xdr:cNvPr id="21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749C77-331B-4F7C-860B-3FD3B9D80FF2}"/>
            </a:ext>
          </a:extLst>
        </xdr:cNvPr>
        <xdr:cNvSpPr/>
      </xdr:nvSpPr>
      <xdr:spPr>
        <a:xfrm>
          <a:off x="14546036" y="66675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408215</xdr:colOff>
      <xdr:row>3</xdr:row>
      <xdr:rowOff>81643</xdr:rowOff>
    </xdr:from>
    <xdr:to>
      <xdr:col>20</xdr:col>
      <xdr:colOff>367393</xdr:colOff>
      <xdr:row>7</xdr:row>
      <xdr:rowOff>123008</xdr:rowOff>
    </xdr:to>
    <xdr:sp macro="" textlink="">
      <xdr:nvSpPr>
        <xdr:cNvPr id="22" name="Rounded Rectangle 52">
          <a:extLst>
            <a:ext uri="{FF2B5EF4-FFF2-40B4-BE49-F238E27FC236}">
              <a16:creationId xmlns:a16="http://schemas.microsoft.com/office/drawing/2014/main" id="{4E8EE33C-AA1C-49B2-AA26-183C4EA3F5F0}"/>
            </a:ext>
          </a:extLst>
        </xdr:cNvPr>
        <xdr:cNvSpPr/>
      </xdr:nvSpPr>
      <xdr:spPr>
        <a:xfrm>
          <a:off x="10327822" y="653143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AEF3F207-C008-47D4-97E9-E41FB45E2215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3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125</xdr:row>
      <xdr:rowOff>81643</xdr:rowOff>
    </xdr:from>
    <xdr:to>
      <xdr:col>28</xdr:col>
      <xdr:colOff>562790</xdr:colOff>
      <xdr:row>125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BA37A44-5526-42A8-9886-1867DEE98E84}"/>
            </a:ext>
          </a:extLst>
        </xdr:cNvPr>
        <xdr:cNvSpPr/>
      </xdr:nvSpPr>
      <xdr:spPr>
        <a:xfrm>
          <a:off x="18757446" y="251228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470C63-EE42-400C-BDE2-0B59841A12BB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359229</xdr:colOff>
      <xdr:row>2</xdr:row>
      <xdr:rowOff>18143</xdr:rowOff>
    </xdr:from>
    <xdr:to>
      <xdr:col>13</xdr:col>
      <xdr:colOff>391886</xdr:colOff>
      <xdr:row>42</xdr:row>
      <xdr:rowOff>50800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53C9718-4819-4468-80AC-9FB99841A2ED}"/>
            </a:ext>
          </a:extLst>
        </xdr:cNvPr>
        <xdr:cNvCxnSpPr/>
      </xdr:nvCxnSpPr>
      <xdr:spPr>
        <a:xfrm>
          <a:off x="9741354" y="399143"/>
          <a:ext cx="32657" cy="79574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457199</xdr:colOff>
      <xdr:row>10</xdr:row>
      <xdr:rowOff>185059</xdr:rowOff>
    </xdr:from>
    <xdr:to>
      <xdr:col>12</xdr:col>
      <xdr:colOff>435432</xdr:colOff>
      <xdr:row>29</xdr:row>
      <xdr:rowOff>21773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A2B4C0-6D44-44E3-8DF7-8E35BF511C97}"/>
            </a:ext>
          </a:extLst>
        </xdr:cNvPr>
        <xdr:cNvSpPr txBox="1"/>
      </xdr:nvSpPr>
      <xdr:spPr>
        <a:xfrm>
          <a:off x="1047749" y="2232934"/>
          <a:ext cx="8179258" cy="36371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2000" baseline="0">
              <a:latin typeface="Lucida Bright" panose="02040602050505020304" pitchFamily="18" charset="0"/>
            </a:rPr>
            <a:t>The study found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55%</a:t>
          </a:r>
          <a:r>
            <a:rPr lang="en-US" sz="2000" baseline="0">
              <a:latin typeface="Lucida Bright" panose="02040602050505020304" pitchFamily="18" charset="0"/>
            </a:rPr>
            <a:t> of British firms experienced a cyber-attack in the past year.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proportion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In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firms, what is the probability that the sample proportion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greater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0.57</a:t>
          </a:r>
          <a:r>
            <a:rPr lang="en-US" sz="2000" baseline="0">
              <a:latin typeface="Lucida Bright" panose="02040602050505020304" pitchFamily="18" charset="0"/>
            </a:rPr>
            <a:t>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515257</xdr:colOff>
      <xdr:row>2</xdr:row>
      <xdr:rowOff>161472</xdr:rowOff>
    </xdr:from>
    <xdr:to>
      <xdr:col>20</xdr:col>
      <xdr:colOff>474435</xdr:colOff>
      <xdr:row>7</xdr:row>
      <xdr:rowOff>48623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4773FC67-C7CB-4A23-AEDC-4259EB42EC97}"/>
            </a:ext>
          </a:extLst>
        </xdr:cNvPr>
        <xdr:cNvSpPr/>
      </xdr:nvSpPr>
      <xdr:spPr>
        <a:xfrm>
          <a:off x="10487932" y="542472"/>
          <a:ext cx="3502478" cy="839651"/>
        </a:xfrm>
        <a:prstGeom prst="roundRect">
          <a:avLst/>
        </a:prstGeom>
        <a:solidFill>
          <a:srgbClr val="C0504D">
            <a:lumMod val="75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  <a:scene3d>
          <a:camera prst="orthographicFront"/>
          <a:lightRig rig="threePt" dir="t"/>
        </a:scene3d>
        <a:sp3d>
          <a:bevelT w="114300" prst="hardEdge"/>
        </a:sp3d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Answer</a:t>
          </a:r>
        </a:p>
      </xdr:txBody>
    </xdr:sp>
    <xdr:clientData/>
  </xdr:twoCellAnchor>
  <xdr:twoCellAnchor>
    <xdr:from>
      <xdr:col>13</xdr:col>
      <xdr:colOff>468086</xdr:colOff>
      <xdr:row>13</xdr:row>
      <xdr:rowOff>185058</xdr:rowOff>
    </xdr:from>
    <xdr:to>
      <xdr:col>29</xdr:col>
      <xdr:colOff>261257</xdr:colOff>
      <xdr:row>13</xdr:row>
      <xdr:rowOff>185058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490BB2B-6A15-4263-9419-0098A2DDEC04}"/>
            </a:ext>
          </a:extLst>
        </xdr:cNvPr>
        <xdr:cNvCxnSpPr/>
      </xdr:nvCxnSpPr>
      <xdr:spPr>
        <a:xfrm flipV="1">
          <a:off x="9850211" y="2794908"/>
          <a:ext cx="92419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32658</xdr:colOff>
      <xdr:row>15</xdr:row>
      <xdr:rowOff>21775</xdr:rowOff>
    </xdr:from>
    <xdr:to>
      <xdr:col>21</xdr:col>
      <xdr:colOff>348344</xdr:colOff>
      <xdr:row>23</xdr:row>
      <xdr:rowOff>10886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EA7BA2E-ED91-43B7-A1C4-0A07F77352F9}"/>
                </a:ext>
              </a:extLst>
            </xdr:cNvPr>
            <xdr:cNvSpPr txBox="1"/>
          </xdr:nvSpPr>
          <xdr:spPr>
            <a:xfrm>
              <a:off x="10595883" y="3012625"/>
              <a:ext cx="3858986" cy="170361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Expected Value E(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  <m:r>
                    <a:rPr lang="en-US" sz="2000" b="0" i="1" baseline="0">
                      <a:latin typeface="Cambria Math" panose="02040503050406030204" pitchFamily="18" charset="0"/>
                    </a:rPr>
                    <m:t>)=0.55</m:t>
                  </m:r>
                </m:oMath>
              </a14:m>
              <a:endParaRPr lang="en-US" sz="2000" b="0" baseline="0">
                <a:latin typeface="Lucida Bright" panose="02040602050505020304" pitchFamily="18" charset="0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𝜎</m:t>
                      </m:r>
                    </m:e>
                    <m:sub>
                      <m:acc>
                        <m:accPr>
                          <m:chr m:val="̅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𝑥</m:t>
                          </m:r>
                        </m:e>
                      </m:acc>
                    </m:sub>
                  </m:sSub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aseline="0">
                              <a:latin typeface="Cambria Math" panose="02040503050406030204" pitchFamily="18" charset="0"/>
                            </a:rPr>
                            <m:t>0.55</m:t>
                          </m:r>
                          <m:r>
                            <a:rPr lang="en-US" sz="2800" b="0" i="0" baseline="0">
                              <a:latin typeface="Cambria Math" panose="02040503050406030204" pitchFamily="18" charset="0"/>
                            </a:rPr>
                            <m:t>∗</m:t>
                          </m:r>
                          <m:d>
                            <m:dPr>
                              <m:ctrlPr>
                                <a:rPr lang="en-US" sz="28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n-US" sz="2800" i="0" baseline="0">
                                  <a:latin typeface="Cambria Math" panose="02040503050406030204" pitchFamily="18" charset="0"/>
                                </a:rPr>
                                <m:t>1−0.55</m:t>
                              </m:r>
                            </m:e>
                          </m:d>
                        </m:num>
                        <m:den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100</m:t>
                          </m:r>
                        </m:den>
                      </m:f>
                    </m:e>
                  </m:rad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EA7BA2E-ED91-43B7-A1C4-0A07F77352F9}"/>
                </a:ext>
              </a:extLst>
            </xdr:cNvPr>
            <xdr:cNvSpPr txBox="1"/>
          </xdr:nvSpPr>
          <xdr:spPr>
            <a:xfrm>
              <a:off x="10595883" y="3012625"/>
              <a:ext cx="3858986" cy="170361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Expected Value E(</a:t>
              </a:r>
              <a:r>
                <a:rPr lang="en-US" sz="2000" i="0" baseline="0">
                  <a:latin typeface="Cambria Math" panose="02040503050406030204" pitchFamily="18" charset="0"/>
                </a:rPr>
                <a:t>𝑝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="0" i="0" baseline="0">
                  <a:latin typeface="Cambria Math" panose="02040503050406030204" pitchFamily="18" charset="0"/>
                </a:rPr>
                <a:t>)=0.55</a:t>
              </a:r>
              <a:endParaRPr lang="en-US" sz="2000" b="0" baseline="0">
                <a:latin typeface="Lucida Bright" panose="02040602050505020304" pitchFamily="18" charset="0"/>
              </a:endParaRPr>
            </a:p>
            <a:p>
              <a:r>
                <a:rPr lang="en-US" sz="2800" i="0" baseline="0">
                  <a:latin typeface="Cambria Math" panose="02040503050406030204" pitchFamily="18" charset="0"/>
                </a:rPr>
                <a:t>𝜎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 baseline="0">
                  <a:latin typeface="Cambria Math" panose="02040503050406030204" pitchFamily="18" charset="0"/>
                </a:rPr>
                <a:t>𝑥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√((</a:t>
              </a:r>
              <a:r>
                <a:rPr lang="en-US" sz="2800" i="0" baseline="0">
                  <a:latin typeface="Cambria Math" panose="02040503050406030204" pitchFamily="18" charset="0"/>
                </a:rPr>
                <a:t>0.55</a:t>
              </a:r>
              <a:r>
                <a:rPr lang="en-US" sz="2800" b="0" i="0" baseline="0">
                  <a:latin typeface="Cambria Math" panose="02040503050406030204" pitchFamily="18" charset="0"/>
                </a:rPr>
                <a:t>∗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 baseline="0">
                  <a:latin typeface="Cambria Math" panose="02040503050406030204" pitchFamily="18" charset="0"/>
                </a:rPr>
                <a:t>1−0.55)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)/</a:t>
              </a:r>
              <a:r>
                <a:rPr lang="en-US" sz="2800" i="0" baseline="0">
                  <a:latin typeface="Cambria Math" panose="02040503050406030204" pitchFamily="18" charset="0"/>
                </a:rPr>
                <a:t>100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54430</xdr:colOff>
      <xdr:row>25</xdr:row>
      <xdr:rowOff>32661</xdr:rowOff>
    </xdr:from>
    <xdr:to>
      <xdr:col>21</xdr:col>
      <xdr:colOff>337457</xdr:colOff>
      <xdr:row>36</xdr:row>
      <xdr:rowOff>163285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DB68EAA-A655-4276-A8D1-012E9F400B8C}"/>
                </a:ext>
              </a:extLst>
            </xdr:cNvPr>
            <xdr:cNvSpPr txBox="1"/>
          </xdr:nvSpPr>
          <xdr:spPr>
            <a:xfrm>
              <a:off x="10617655" y="5119011"/>
              <a:ext cx="3826327" cy="220707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800" baseline="0">
                  <a:latin typeface="Lucida Bright" panose="02040602050505020304" pitchFamily="18" charset="0"/>
                </a:rPr>
                <a:t>P(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  <m:r>
                    <a:rPr lang="en-US" sz="2800" b="0" i="1" baseline="0">
                      <a:latin typeface="Cambria Math" panose="02040503050406030204" pitchFamily="18" charset="0"/>
                    </a:rPr>
                    <m:t>&gt;0.57)=</m:t>
                  </m:r>
                </m:oMath>
              </a14:m>
              <a:r>
                <a:rPr lang="en-US" sz="2800" b="0" baseline="0">
                  <a:latin typeface="Lucida Bright" panose="02040602050505020304" pitchFamily="18" charset="0"/>
                </a:rPr>
                <a:t> ?</a:t>
              </a:r>
            </a:p>
            <a:p>
              <a:endParaRPr lang="en-US" sz="2800" b="0" baseline="0">
                <a:latin typeface="Lucida Bright" panose="02040602050505020304" pitchFamily="18" charset="0"/>
              </a:endParaRPr>
            </a:p>
            <a:p>
              <a:r>
                <a:rPr lang="en-US" sz="2800" baseline="0"/>
                <a:t>P (z≥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0" baseline="0">
                          <a:latin typeface="Cambria Math" panose="02040503050406030204" pitchFamily="18" charset="0"/>
                        </a:rPr>
                        <m:t>0.57−0.55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0.55</m:t>
                          </m:r>
                        </m:e>
                      </m:rad>
                      <m:d>
                        <m:d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1−0.55</m:t>
                          </m:r>
                        </m:e>
                      </m:d>
                    </m:den>
                  </m:f>
                  <m:r>
                    <a:rPr lang="en-US" sz="2800" b="0" i="0" baseline="0">
                      <a:latin typeface="Cambria Math" panose="02040503050406030204" pitchFamily="18" charset="0"/>
                    </a:rPr>
                    <m:t>)</m:t>
                  </m:r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DB68EAA-A655-4276-A8D1-012E9F400B8C}"/>
                </a:ext>
              </a:extLst>
            </xdr:cNvPr>
            <xdr:cNvSpPr txBox="1"/>
          </xdr:nvSpPr>
          <xdr:spPr>
            <a:xfrm>
              <a:off x="10617655" y="5119011"/>
              <a:ext cx="3826327" cy="220707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800" baseline="0">
                  <a:latin typeface="Lucida Bright" panose="02040602050505020304" pitchFamily="18" charset="0"/>
                </a:rPr>
                <a:t>P(</a:t>
              </a:r>
              <a:r>
                <a:rPr lang="en-US" sz="2800" i="0" baseline="0">
                  <a:latin typeface="Cambria Math" panose="02040503050406030204" pitchFamily="18" charset="0"/>
                </a:rPr>
                <a:t>𝑝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="0" i="0" baseline="0">
                  <a:latin typeface="Cambria Math" panose="02040503050406030204" pitchFamily="18" charset="0"/>
                </a:rPr>
                <a:t>&gt;0.57)=</a:t>
              </a:r>
              <a:r>
                <a:rPr lang="en-US" sz="2800" b="0" baseline="0">
                  <a:latin typeface="Lucida Bright" panose="02040602050505020304" pitchFamily="18" charset="0"/>
                </a:rPr>
                <a:t> ?</a:t>
              </a:r>
            </a:p>
            <a:p>
              <a:endParaRPr lang="en-US" sz="2800" b="0" baseline="0">
                <a:latin typeface="Lucida Bright" panose="02040602050505020304" pitchFamily="18" charset="0"/>
              </a:endParaRPr>
            </a:p>
            <a:p>
              <a:r>
                <a:rPr lang="en-US" sz="2800" baseline="0"/>
                <a:t>P (z≥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 baseline="0">
                  <a:latin typeface="Cambria Math" panose="02040503050406030204" pitchFamily="18" charset="0"/>
                </a:rPr>
                <a:t>0.57−0.55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)/(√</a:t>
              </a:r>
              <a:r>
                <a:rPr lang="en-US" sz="2800" i="0" baseline="0">
                  <a:latin typeface="Cambria Math" panose="02040503050406030204" pitchFamily="18" charset="0"/>
                </a:rPr>
                <a:t>0.55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 (</a:t>
              </a:r>
              <a:r>
                <a:rPr lang="en-US" sz="2800" i="0" baseline="0">
                  <a:latin typeface="Cambria Math" panose="02040503050406030204" pitchFamily="18" charset="0"/>
                </a:rPr>
                <a:t>1−0.55)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="0" i="0" baseline="0">
                  <a:latin typeface="Cambria Math" panose="02040503050406030204" pitchFamily="18" charset="0"/>
                </a:rPr>
                <a:t>)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16</xdr:col>
      <xdr:colOff>478972</xdr:colOff>
      <xdr:row>32</xdr:row>
      <xdr:rowOff>141514</xdr:rowOff>
    </xdr:from>
    <xdr:to>
      <xdr:col>19</xdr:col>
      <xdr:colOff>272143</xdr:colOff>
      <xdr:row>32</xdr:row>
      <xdr:rowOff>152400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BC3583A7-86B7-4783-9A68-D72523824441}"/>
            </a:ext>
          </a:extLst>
        </xdr:cNvPr>
        <xdr:cNvCxnSpPr/>
      </xdr:nvCxnSpPr>
      <xdr:spPr>
        <a:xfrm>
          <a:off x="11632747" y="6561364"/>
          <a:ext cx="1564821" cy="108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326572</xdr:colOff>
      <xdr:row>25</xdr:row>
      <xdr:rowOff>174172</xdr:rowOff>
    </xdr:from>
    <xdr:to>
      <xdr:col>27</xdr:col>
      <xdr:colOff>413658</xdr:colOff>
      <xdr:row>28</xdr:row>
      <xdr:rowOff>119743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A9858BA-851A-CD66-313D-767F0C3034A3}"/>
            </a:ext>
          </a:extLst>
        </xdr:cNvPr>
        <xdr:cNvSpPr txBox="1"/>
      </xdr:nvSpPr>
      <xdr:spPr>
        <a:xfrm>
          <a:off x="17308286" y="5225143"/>
          <a:ext cx="1306286" cy="5007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z score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8A9BA2DE-A372-421C-AFC2-79E035A17C5A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3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125</xdr:row>
      <xdr:rowOff>81643</xdr:rowOff>
    </xdr:from>
    <xdr:to>
      <xdr:col>28</xdr:col>
      <xdr:colOff>562790</xdr:colOff>
      <xdr:row>125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893239F-8027-466D-94AB-189A3BBF09A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6B4A12-9C50-4807-BC18-42D94439D726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359229</xdr:colOff>
      <xdr:row>2</xdr:row>
      <xdr:rowOff>18143</xdr:rowOff>
    </xdr:from>
    <xdr:to>
      <xdr:col>13</xdr:col>
      <xdr:colOff>391886</xdr:colOff>
      <xdr:row>42</xdr:row>
      <xdr:rowOff>50800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46EECFD-073B-48A5-A59E-2018E13D4C1F}"/>
            </a:ext>
          </a:extLst>
        </xdr:cNvPr>
        <xdr:cNvCxnSpPr/>
      </xdr:nvCxnSpPr>
      <xdr:spPr>
        <a:xfrm>
          <a:off x="10036629" y="373743"/>
          <a:ext cx="32657" cy="77415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457199</xdr:colOff>
      <xdr:row>10</xdr:row>
      <xdr:rowOff>185059</xdr:rowOff>
    </xdr:from>
    <xdr:to>
      <xdr:col>12</xdr:col>
      <xdr:colOff>435432</xdr:colOff>
      <xdr:row>29</xdr:row>
      <xdr:rowOff>21773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CB3C578-7470-4D80-A381-209AEAFF6BC7}"/>
            </a:ext>
          </a:extLst>
        </xdr:cNvPr>
        <xdr:cNvSpPr txBox="1"/>
      </xdr:nvSpPr>
      <xdr:spPr>
        <a:xfrm>
          <a:off x="1066799" y="2601688"/>
          <a:ext cx="8425547" cy="3624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2000" baseline="0">
              <a:latin typeface="Lucida Bright" panose="02040602050505020304" pitchFamily="18" charset="0"/>
            </a:rPr>
            <a:t>The study found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55%</a:t>
          </a:r>
          <a:r>
            <a:rPr lang="en-US" sz="2000" baseline="0">
              <a:latin typeface="Lucida Bright" panose="02040602050505020304" pitchFamily="18" charset="0"/>
            </a:rPr>
            <a:t> of British firms experienced a cyber-attack in the past year.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proportion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In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firms, what is the probability that the sample proportion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greater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0.57</a:t>
          </a:r>
          <a:r>
            <a:rPr lang="en-US" sz="2000" baseline="0">
              <a:latin typeface="Lucida Bright" panose="02040602050505020304" pitchFamily="18" charset="0"/>
            </a:rPr>
            <a:t>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25</xdr:col>
      <xdr:colOff>367393</xdr:colOff>
      <xdr:row>7</xdr:row>
      <xdr:rowOff>41365</xdr:rowOff>
    </xdr:to>
    <xdr:sp macro="" textlink="">
      <xdr:nvSpPr>
        <xdr:cNvPr id="18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42FFEF-0715-403A-8792-5A10BF6F0942}"/>
            </a:ext>
          </a:extLst>
        </xdr:cNvPr>
        <xdr:cNvSpPr/>
      </xdr:nvSpPr>
      <xdr:spPr>
        <a:xfrm>
          <a:off x="14600464" y="57150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15</xdr:col>
      <xdr:colOff>68036</xdr:colOff>
      <xdr:row>2</xdr:row>
      <xdr:rowOff>108857</xdr:rowOff>
    </xdr:from>
    <xdr:to>
      <xdr:col>21</xdr:col>
      <xdr:colOff>27214</xdr:colOff>
      <xdr:row>6</xdr:row>
      <xdr:rowOff>150222</xdr:rowOff>
    </xdr:to>
    <xdr:sp macro="" textlink="">
      <xdr:nvSpPr>
        <xdr:cNvPr id="19" name="Rounded Rectangle 52">
          <a:extLst>
            <a:ext uri="{FF2B5EF4-FFF2-40B4-BE49-F238E27FC236}">
              <a16:creationId xmlns:a16="http://schemas.microsoft.com/office/drawing/2014/main" id="{41142BFF-9AFB-44D2-B2BB-C1D464D5938A}"/>
            </a:ext>
          </a:extLst>
        </xdr:cNvPr>
        <xdr:cNvSpPr/>
      </xdr:nvSpPr>
      <xdr:spPr>
        <a:xfrm>
          <a:off x="10572750" y="489857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D3BD20D3-92D1-4E8D-A220-6D969F80D618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4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125</xdr:row>
      <xdr:rowOff>81643</xdr:rowOff>
    </xdr:from>
    <xdr:to>
      <xdr:col>28</xdr:col>
      <xdr:colOff>562790</xdr:colOff>
      <xdr:row>125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64AB1CB-D79B-40E6-8E23-7C0B37BB2437}"/>
            </a:ext>
          </a:extLst>
        </xdr:cNvPr>
        <xdr:cNvSpPr/>
      </xdr:nvSpPr>
      <xdr:spPr>
        <a:xfrm>
          <a:off x="18757446" y="254657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490C15-0AED-4DA1-AF61-23E3E7A7B5F5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34472</xdr:colOff>
      <xdr:row>2</xdr:row>
      <xdr:rowOff>96158</xdr:rowOff>
    </xdr:from>
    <xdr:to>
      <xdr:col>13</xdr:col>
      <xdr:colOff>67129</xdr:colOff>
      <xdr:row>42</xdr:row>
      <xdr:rowOff>128815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5EB3672-346B-4572-A6CE-33ECBE36777B}"/>
            </a:ext>
          </a:extLst>
        </xdr:cNvPr>
        <xdr:cNvCxnSpPr/>
      </xdr:nvCxnSpPr>
      <xdr:spPr>
        <a:xfrm>
          <a:off x="9416597" y="477158"/>
          <a:ext cx="32657" cy="83003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522514</xdr:colOff>
      <xdr:row>11</xdr:row>
      <xdr:rowOff>54427</xdr:rowOff>
    </xdr:from>
    <xdr:to>
      <xdr:col>12</xdr:col>
      <xdr:colOff>500747</xdr:colOff>
      <xdr:row>23</xdr:row>
      <xdr:rowOff>63500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3FC000C-0748-4068-93CF-02A43C47E337}"/>
            </a:ext>
          </a:extLst>
        </xdr:cNvPr>
        <xdr:cNvSpPr txBox="1"/>
      </xdr:nvSpPr>
      <xdr:spPr>
        <a:xfrm>
          <a:off x="1113064" y="2149927"/>
          <a:ext cx="8179258" cy="22760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188</a:t>
          </a:r>
        </a:p>
        <a:p>
          <a:r>
            <a:rPr lang="en-US" sz="2000" baseline="0">
              <a:latin typeface="Lucida Bright" panose="02040602050505020304" pitchFamily="18" charset="0"/>
            </a:rPr>
            <a:t>In a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sample </a:t>
          </a:r>
          <a:r>
            <a:rPr lang="en-US" sz="2000" baseline="0">
              <a:latin typeface="Lucida Bright" panose="02040602050505020304" pitchFamily="18" charset="0"/>
            </a:rPr>
            <a:t>of 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25 </a:t>
          </a:r>
          <a:r>
            <a:rPr lang="en-US" sz="2000" baseline="0">
              <a:latin typeface="Lucida Bright" panose="02040602050505020304" pitchFamily="18" charset="0"/>
            </a:rPr>
            <a:t>new cars, we find that the mean mileage per gallon (mpg)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96.52</a:t>
          </a:r>
          <a:r>
            <a:rPr lang="en-US" sz="2000" baseline="0">
              <a:latin typeface="Lucida Bright" panose="02040602050505020304" pitchFamily="18" charset="0"/>
            </a:rPr>
            <a:t> with the standard deviation of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 10.70 (mpg)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What is the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90% </a:t>
          </a:r>
          <a:r>
            <a:rPr lang="en-US" sz="2000" baseline="0">
              <a:latin typeface="Lucida Bright" panose="02040602050505020304" pitchFamily="18" charset="0"/>
            </a:rPr>
            <a:t>confidence interval for the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population mean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r>
            <a:rPr lang="en-US" sz="2000" baseline="0">
              <a:latin typeface="Lucida Bright" panose="02040602050505020304" pitchFamily="18" charset="0"/>
            </a:rPr>
            <a:t>Assume that mpgs follow a normal distribution.</a:t>
          </a:r>
        </a:p>
      </xdr:txBody>
    </xdr:sp>
    <xdr:clientData/>
  </xdr:twoCellAnchor>
  <xdr:twoCellAnchor>
    <xdr:from>
      <xdr:col>14</xdr:col>
      <xdr:colOff>165100</xdr:colOff>
      <xdr:row>3</xdr:row>
      <xdr:rowOff>152400</xdr:rowOff>
    </xdr:from>
    <xdr:to>
      <xdr:col>19</xdr:col>
      <xdr:colOff>124278</xdr:colOff>
      <xdr:row>8</xdr:row>
      <xdr:rowOff>39551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D2D311A3-DFC2-4805-806D-C4A8A9F55AC7}"/>
            </a:ext>
          </a:extLst>
        </xdr:cNvPr>
        <xdr:cNvSpPr/>
      </xdr:nvSpPr>
      <xdr:spPr>
        <a:xfrm>
          <a:off x="10137775" y="723900"/>
          <a:ext cx="2911928" cy="8396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14</xdr:col>
      <xdr:colOff>92531</xdr:colOff>
      <xdr:row>11</xdr:row>
      <xdr:rowOff>81643</xdr:rowOff>
    </xdr:from>
    <xdr:to>
      <xdr:col>18</xdr:col>
      <xdr:colOff>122464</xdr:colOff>
      <xdr:row>16</xdr:row>
      <xdr:rowOff>146959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7C9842B-7766-4BD0-AE26-7358115DADEB}"/>
                </a:ext>
              </a:extLst>
            </xdr:cNvPr>
            <xdr:cNvSpPr txBox="1"/>
          </xdr:nvSpPr>
          <xdr:spPr>
            <a:xfrm>
              <a:off x="10012138" y="2177143"/>
              <a:ext cx="2370362" cy="10178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𝑠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7C9842B-7766-4BD0-AE26-7358115DADEB}"/>
                </a:ext>
              </a:extLst>
            </xdr:cNvPr>
            <xdr:cNvSpPr txBox="1"/>
          </xdr:nvSpPr>
          <xdr:spPr>
            <a:xfrm>
              <a:off x="10012138" y="2177143"/>
              <a:ext cx="2370362" cy="10178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800" i="0" baseline="0">
                  <a:latin typeface="Cambria Math" panose="02040503050406030204" pitchFamily="18" charset="0"/>
                </a:rPr>
                <a:t>𝑥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:r>
                <a:rPr lang="en-US" sz="2800" i="0" baseline="0">
                  <a:latin typeface="Cambria Math" panose="02040503050406030204" pitchFamily="18" charset="0"/>
                </a:rPr>
                <a:t>𝑡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</a:t>
              </a:r>
              <a:r>
                <a:rPr lang="en-US" sz="2800" i="0" baseline="0">
                  <a:latin typeface="Cambria Math" panose="02040503050406030204" pitchFamily="18" charset="0"/>
                </a:rPr>
                <a:t> 𝑠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/√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13</xdr:col>
      <xdr:colOff>511629</xdr:colOff>
      <xdr:row>18</xdr:row>
      <xdr:rowOff>163286</xdr:rowOff>
    </xdr:from>
    <xdr:ext cx="707571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029AD8-390D-49CF-A2C1-20C91B004E70}"/>
                </a:ext>
              </a:extLst>
            </xdr:cNvPr>
            <xdr:cNvSpPr txBox="1"/>
          </xdr:nvSpPr>
          <xdr:spPr>
            <a:xfrm>
              <a:off x="9893754" y="359228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/>
                <a:t> =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029AD8-390D-49CF-A2C1-20C91B004E70}"/>
                </a:ext>
              </a:extLst>
            </xdr:cNvPr>
            <xdr:cNvSpPr txBox="1"/>
          </xdr:nvSpPr>
          <xdr:spPr>
            <a:xfrm>
              <a:off x="9893754" y="359228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/>
                <a:t> =</a:t>
              </a:r>
            </a:p>
          </xdr:txBody>
        </xdr:sp>
      </mc:Fallback>
    </mc:AlternateContent>
    <xdr:clientData/>
  </xdr:oneCellAnchor>
  <xdr:oneCellAnchor>
    <xdr:from>
      <xdr:col>13</xdr:col>
      <xdr:colOff>489856</xdr:colOff>
      <xdr:row>22</xdr:row>
      <xdr:rowOff>21772</xdr:rowOff>
    </xdr:from>
    <xdr:ext cx="642257" cy="42691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586B194-D336-4881-809E-BC7CD52D01FD}"/>
            </a:ext>
          </a:extLst>
        </xdr:cNvPr>
        <xdr:cNvSpPr txBox="1"/>
      </xdr:nvSpPr>
      <xdr:spPr>
        <a:xfrm>
          <a:off x="9871981" y="419372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13</xdr:col>
      <xdr:colOff>261258</xdr:colOff>
      <xdr:row>21</xdr:row>
      <xdr:rowOff>152399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EF4279B-62BD-44C0-BEDB-D96EBD3C392D}"/>
                </a:ext>
              </a:extLst>
            </xdr:cNvPr>
            <xdr:cNvSpPr txBox="1"/>
          </xdr:nvSpPr>
          <xdr:spPr>
            <a:xfrm>
              <a:off x="9643383" y="413384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EF4279B-62BD-44C0-BEDB-D96EBD3C392D}"/>
                </a:ext>
              </a:extLst>
            </xdr:cNvPr>
            <xdr:cNvSpPr txBox="1"/>
          </xdr:nvSpPr>
          <xdr:spPr>
            <a:xfrm>
              <a:off x="9643383" y="413384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13</xdr:col>
      <xdr:colOff>391887</xdr:colOff>
      <xdr:row>25</xdr:row>
      <xdr:rowOff>130628</xdr:rowOff>
    </xdr:from>
    <xdr:ext cx="5334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4D386B1C-859E-485E-B804-839F92BE9455}"/>
                </a:ext>
              </a:extLst>
            </xdr:cNvPr>
            <xdr:cNvSpPr txBox="1"/>
          </xdr:nvSpPr>
          <xdr:spPr>
            <a:xfrm>
              <a:off x="9774012" y="5559878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4D386B1C-859E-485E-B804-839F92BE9455}"/>
                </a:ext>
              </a:extLst>
            </xdr:cNvPr>
            <xdr:cNvSpPr txBox="1"/>
          </xdr:nvSpPr>
          <xdr:spPr>
            <a:xfrm>
              <a:off x="9774012" y="5559878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13</xdr:col>
      <xdr:colOff>337457</xdr:colOff>
      <xdr:row>28</xdr:row>
      <xdr:rowOff>163286</xdr:rowOff>
    </xdr:from>
    <xdr:ext cx="67491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DB38B8B-C21D-44CB-AF14-4DAA3BF07D66}"/>
                </a:ext>
              </a:extLst>
            </xdr:cNvPr>
            <xdr:cNvSpPr txBox="1"/>
          </xdr:nvSpPr>
          <xdr:spPr>
            <a:xfrm>
              <a:off x="9719582" y="6164036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df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DB38B8B-C21D-44CB-AF14-4DAA3BF07D66}"/>
                </a:ext>
              </a:extLst>
            </xdr:cNvPr>
            <xdr:cNvSpPr txBox="1"/>
          </xdr:nvSpPr>
          <xdr:spPr>
            <a:xfrm>
              <a:off x="9719582" y="6164036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df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13</xdr:col>
      <xdr:colOff>348343</xdr:colOff>
      <xdr:row>31</xdr:row>
      <xdr:rowOff>141514</xdr:rowOff>
    </xdr:from>
    <xdr:ext cx="67491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3645823-3C98-4665-A4D5-9FD1F46443E0}"/>
                </a:ext>
              </a:extLst>
            </xdr:cNvPr>
            <xdr:cNvSpPr txBox="1"/>
          </xdr:nvSpPr>
          <xdr:spPr>
            <a:xfrm>
              <a:off x="9730468" y="6713764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s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3645823-3C98-4665-A4D5-9FD1F46443E0}"/>
                </a:ext>
              </a:extLst>
            </xdr:cNvPr>
            <xdr:cNvSpPr txBox="1"/>
          </xdr:nvSpPr>
          <xdr:spPr>
            <a:xfrm>
              <a:off x="9730468" y="6713764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s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18</xdr:col>
      <xdr:colOff>108858</xdr:colOff>
      <xdr:row>25</xdr:row>
      <xdr:rowOff>76199</xdr:rowOff>
    </xdr:from>
    <xdr:ext cx="1082732" cy="5070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64C3FAD-CFC1-454C-89DC-640B0FFE7624}"/>
                </a:ext>
              </a:extLst>
            </xdr:cNvPr>
            <xdr:cNvSpPr txBox="1"/>
          </xdr:nvSpPr>
          <xdr:spPr>
            <a:xfrm>
              <a:off x="12443733" y="5505449"/>
              <a:ext cx="1082732" cy="507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25</m:t>
                        </m:r>
                      </m:e>
                    </m:rad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64C3FAD-CFC1-454C-89DC-640B0FFE7624}"/>
                </a:ext>
              </a:extLst>
            </xdr:cNvPr>
            <xdr:cNvSpPr txBox="1"/>
          </xdr:nvSpPr>
          <xdr:spPr>
            <a:xfrm>
              <a:off x="12443733" y="5505449"/>
              <a:ext cx="1082732" cy="507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25=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17</xdr:col>
      <xdr:colOff>468088</xdr:colOff>
      <xdr:row>20</xdr:row>
      <xdr:rowOff>152400</xdr:rowOff>
    </xdr:from>
    <xdr:to>
      <xdr:col>21</xdr:col>
      <xdr:colOff>359230</xdr:colOff>
      <xdr:row>24</xdr:row>
      <xdr:rowOff>163285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53DE182-74D9-4B47-937D-148615570B18}"/>
            </a:ext>
          </a:extLst>
        </xdr:cNvPr>
        <xdr:cNvSpPr txBox="1"/>
      </xdr:nvSpPr>
      <xdr:spPr>
        <a:xfrm>
          <a:off x="12573002" y="3897086"/>
          <a:ext cx="2329542" cy="7511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solidFill>
                <a:srgbClr val="836967"/>
              </a:solidFill>
              <a:latin typeface="+mj-lt"/>
            </a:rPr>
            <a:t>T.INV.2T (0.1,24)</a:t>
          </a:r>
          <a:r>
            <a:rPr lang="en-US" sz="2000" baseline="0">
              <a:latin typeface="+mj-lt"/>
            </a:rPr>
            <a:t>=</a:t>
          </a: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17</xdr:col>
      <xdr:colOff>413658</xdr:colOff>
      <xdr:row>41</xdr:row>
      <xdr:rowOff>43544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F160C48-FC23-44EC-B1A6-8C1AFCBFC9B2}"/>
            </a:ext>
          </a:extLst>
        </xdr:cNvPr>
        <xdr:cNvSpPr txBox="1"/>
      </xdr:nvSpPr>
      <xdr:spPr>
        <a:xfrm>
          <a:off x="10276114" y="7282543"/>
          <a:ext cx="2242458" cy="413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Lower Boundary</a:t>
          </a:r>
        </a:p>
      </xdr:txBody>
    </xdr:sp>
    <xdr:clientData/>
  </xdr:twoCellAnchor>
  <xdr:twoCellAnchor>
    <xdr:from>
      <xdr:col>19</xdr:col>
      <xdr:colOff>0</xdr:colOff>
      <xdr:row>39</xdr:row>
      <xdr:rowOff>0</xdr:rowOff>
    </xdr:from>
    <xdr:to>
      <xdr:col>22</xdr:col>
      <xdr:colOff>413658</xdr:colOff>
      <xdr:row>41</xdr:row>
      <xdr:rowOff>43544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DACC14F-3BB0-4F09-B712-EB9E8F1B446C}"/>
            </a:ext>
          </a:extLst>
        </xdr:cNvPr>
        <xdr:cNvSpPr txBox="1"/>
      </xdr:nvSpPr>
      <xdr:spPr>
        <a:xfrm>
          <a:off x="13324114" y="7282543"/>
          <a:ext cx="2242458" cy="413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Upper Boundary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34926</xdr:colOff>
      <xdr:row>2</xdr:row>
      <xdr:rowOff>79829</xdr:rowOff>
    </xdr:from>
    <xdr:to>
      <xdr:col>31</xdr:col>
      <xdr:colOff>206376</xdr:colOff>
      <xdr:row>8</xdr:row>
      <xdr:rowOff>160565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496676" y="460829"/>
          <a:ext cx="7410450" cy="122373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13</xdr:col>
      <xdr:colOff>139700</xdr:colOff>
      <xdr:row>11</xdr:row>
      <xdr:rowOff>167822</xdr:rowOff>
    </xdr:from>
    <xdr:to>
      <xdr:col>21</xdr:col>
      <xdr:colOff>29028</xdr:colOff>
      <xdr:row>17</xdr:row>
      <xdr:rowOff>71664</xdr:rowOff>
    </xdr:to>
    <xdr:sp macro="" textlink="">
      <xdr:nvSpPr>
        <xdr:cNvPr id="19" name="Rounded Rectangl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628900" y="2301422"/>
          <a:ext cx="4867728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13</xdr:col>
      <xdr:colOff>177800</xdr:colOff>
      <xdr:row>19</xdr:row>
      <xdr:rowOff>24493</xdr:rowOff>
    </xdr:from>
    <xdr:to>
      <xdr:col>21</xdr:col>
      <xdr:colOff>16329</xdr:colOff>
      <xdr:row>24</xdr:row>
      <xdr:rowOff>93435</xdr:rowOff>
    </xdr:to>
    <xdr:sp macro="" textlink="">
      <xdr:nvSpPr>
        <xdr:cNvPr id="10" name="Rounded Rectangl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667000" y="3580493"/>
          <a:ext cx="4816929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twoCellAnchor>
    <xdr:from>
      <xdr:col>13</xdr:col>
      <xdr:colOff>177800</xdr:colOff>
      <xdr:row>26</xdr:row>
      <xdr:rowOff>58964</xdr:rowOff>
    </xdr:from>
    <xdr:to>
      <xdr:col>21</xdr:col>
      <xdr:colOff>17234</xdr:colOff>
      <xdr:row>31</xdr:row>
      <xdr:rowOff>127906</xdr:rowOff>
    </xdr:to>
    <xdr:sp macro="" textlink="">
      <xdr:nvSpPr>
        <xdr:cNvPr id="12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667000" y="4859564"/>
          <a:ext cx="4817834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3</a:t>
          </a:r>
        </a:p>
      </xdr:txBody>
    </xdr:sp>
    <xdr:clientData/>
  </xdr:twoCellAnchor>
  <xdr:twoCellAnchor>
    <xdr:from>
      <xdr:col>13</xdr:col>
      <xdr:colOff>193675</xdr:colOff>
      <xdr:row>32</xdr:row>
      <xdr:rowOff>184150</xdr:rowOff>
    </xdr:from>
    <xdr:to>
      <xdr:col>20</xdr:col>
      <xdr:colOff>564695</xdr:colOff>
      <xdr:row>38</xdr:row>
      <xdr:rowOff>87992</xdr:rowOff>
    </xdr:to>
    <xdr:sp macro="" textlink="">
      <xdr:nvSpPr>
        <xdr:cNvPr id="13" name="Rounded Rectangl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13175" y="6470650"/>
          <a:ext cx="4593770" cy="10468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4</a:t>
          </a:r>
        </a:p>
      </xdr:txBody>
    </xdr:sp>
    <xdr:clientData/>
  </xdr:twoCellAnchor>
  <xdr:twoCellAnchor>
    <xdr:from>
      <xdr:col>13</xdr:col>
      <xdr:colOff>130176</xdr:colOff>
      <xdr:row>40</xdr:row>
      <xdr:rowOff>82550</xdr:rowOff>
    </xdr:from>
    <xdr:to>
      <xdr:col>20</xdr:col>
      <xdr:colOff>447676</xdr:colOff>
      <xdr:row>45</xdr:row>
      <xdr:rowOff>176892</xdr:rowOff>
    </xdr:to>
    <xdr:sp macro="" textlink="">
      <xdr:nvSpPr>
        <xdr:cNvPr id="14" name="Rounded Rectangl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749676" y="7893050"/>
          <a:ext cx="4540250" cy="10468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5</a:t>
          </a:r>
        </a:p>
      </xdr:txBody>
    </xdr:sp>
    <xdr:clientData/>
  </xdr:twoCellAnchor>
  <xdr:twoCellAnchor>
    <xdr:from>
      <xdr:col>21</xdr:col>
      <xdr:colOff>571500</xdr:colOff>
      <xdr:row>11</xdr:row>
      <xdr:rowOff>159204</xdr:rowOff>
    </xdr:from>
    <xdr:to>
      <xdr:col>29</xdr:col>
      <xdr:colOff>273050</xdr:colOff>
      <xdr:row>17</xdr:row>
      <xdr:rowOff>63046</xdr:rowOff>
    </xdr:to>
    <xdr:sp macro="" textlink="">
      <xdr:nvSpPr>
        <xdr:cNvPr id="15" name="Rounded Rectangle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017000" y="2445204"/>
          <a:ext cx="4527550" cy="10468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6</a:t>
          </a:r>
        </a:p>
      </xdr:txBody>
    </xdr:sp>
    <xdr:clientData/>
  </xdr:twoCellAnchor>
  <xdr:twoCellAnchor>
    <xdr:from>
      <xdr:col>21</xdr:col>
      <xdr:colOff>582840</xdr:colOff>
      <xdr:row>19</xdr:row>
      <xdr:rowOff>12701</xdr:rowOff>
    </xdr:from>
    <xdr:to>
      <xdr:col>29</xdr:col>
      <xdr:colOff>238125</xdr:colOff>
      <xdr:row>24</xdr:row>
      <xdr:rowOff>94343</xdr:rowOff>
    </xdr:to>
    <xdr:sp macro="" textlink="">
      <xdr:nvSpPr>
        <xdr:cNvPr id="16" name="Rounded Rectangle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9028340" y="3822701"/>
          <a:ext cx="4481285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7</a:t>
          </a:r>
        </a:p>
      </xdr:txBody>
    </xdr:sp>
    <xdr:clientData/>
  </xdr:twoCellAnchor>
  <xdr:twoCellAnchor>
    <xdr:from>
      <xdr:col>21</xdr:col>
      <xdr:colOff>577850</xdr:colOff>
      <xdr:row>26</xdr:row>
      <xdr:rowOff>36286</xdr:rowOff>
    </xdr:from>
    <xdr:to>
      <xdr:col>29</xdr:col>
      <xdr:colOff>209550</xdr:colOff>
      <xdr:row>31</xdr:row>
      <xdr:rowOff>117928</xdr:rowOff>
    </xdr:to>
    <xdr:sp macro="" textlink="">
      <xdr:nvSpPr>
        <xdr:cNvPr id="17" name="Rounded 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023350" y="5179786"/>
          <a:ext cx="4457700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8</a:t>
          </a:r>
        </a:p>
      </xdr:txBody>
    </xdr:sp>
    <xdr:clientData/>
  </xdr:twoCellAnchor>
  <xdr:twoCellAnchor>
    <xdr:from>
      <xdr:col>21</xdr:col>
      <xdr:colOff>598714</xdr:colOff>
      <xdr:row>33</xdr:row>
      <xdr:rowOff>40821</xdr:rowOff>
    </xdr:from>
    <xdr:to>
      <xdr:col>29</xdr:col>
      <xdr:colOff>142875</xdr:colOff>
      <xdr:row>38</xdr:row>
      <xdr:rowOff>135163</xdr:rowOff>
    </xdr:to>
    <xdr:sp macro="" textlink="">
      <xdr:nvSpPr>
        <xdr:cNvPr id="18" name="Rounded 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044214" y="6517821"/>
          <a:ext cx="4370161" cy="10468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9</a:t>
          </a:r>
        </a:p>
      </xdr:txBody>
    </xdr:sp>
    <xdr:clientData/>
  </xdr:twoCellAnchor>
  <xdr:twoCellAnchor>
    <xdr:from>
      <xdr:col>21</xdr:col>
      <xdr:colOff>551090</xdr:colOff>
      <xdr:row>40</xdr:row>
      <xdr:rowOff>113394</xdr:rowOff>
    </xdr:from>
    <xdr:to>
      <xdr:col>29</xdr:col>
      <xdr:colOff>31750</xdr:colOff>
      <xdr:row>46</xdr:row>
      <xdr:rowOff>17236</xdr:rowOff>
    </xdr:to>
    <xdr:sp macro="" textlink="">
      <xdr:nvSpPr>
        <xdr:cNvPr id="21" name="Rounded Rectangle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996590" y="7923894"/>
          <a:ext cx="4306660" cy="10468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10</a:t>
          </a:r>
        </a:p>
      </xdr:txBody>
    </xdr:sp>
    <xdr:clientData/>
  </xdr:twoCellAnchor>
  <xdr:twoCellAnchor>
    <xdr:from>
      <xdr:col>1</xdr:col>
      <xdr:colOff>259442</xdr:colOff>
      <xdr:row>3</xdr:row>
      <xdr:rowOff>22678</xdr:rowOff>
    </xdr:from>
    <xdr:to>
      <xdr:col>4</xdr:col>
      <xdr:colOff>152400</xdr:colOff>
      <xdr:row>9</xdr:row>
      <xdr:rowOff>165100</xdr:rowOff>
    </xdr:to>
    <xdr:sp macro="" textlink="">
      <xdr:nvSpPr>
        <xdr:cNvPr id="23" name="Left Arrow 2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1742" y="556078"/>
          <a:ext cx="1759858" cy="1209222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41</xdr:col>
      <xdr:colOff>104775</xdr:colOff>
      <xdr:row>10</xdr:row>
      <xdr:rowOff>73025</xdr:rowOff>
    </xdr:from>
    <xdr:to>
      <xdr:col>44</xdr:col>
      <xdr:colOff>485775</xdr:colOff>
      <xdr:row>16</xdr:row>
      <xdr:rowOff>73025</xdr:rowOff>
    </xdr:to>
    <xdr:sp macro="" textlink="">
      <xdr:nvSpPr>
        <xdr:cNvPr id="3" name="TextBox 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4D45090-FBE0-4973-BB2B-742AB3B4F8DF}"/>
            </a:ext>
          </a:extLst>
        </xdr:cNvPr>
        <xdr:cNvSpPr txBox="1"/>
      </xdr:nvSpPr>
      <xdr:spPr>
        <a:xfrm>
          <a:off x="24838025" y="1978025"/>
          <a:ext cx="2190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Lucida Bright" panose="02040602050505020304" pitchFamily="18" charset="0"/>
            </a:rPr>
            <a:t>Notes 1</a:t>
          </a:r>
        </a:p>
      </xdr:txBody>
    </xdr:sp>
    <xdr:clientData/>
  </xdr:twoCellAnchor>
  <xdr:twoCellAnchor>
    <xdr:from>
      <xdr:col>30</xdr:col>
      <xdr:colOff>103415</xdr:colOff>
      <xdr:row>12</xdr:row>
      <xdr:rowOff>14969</xdr:rowOff>
    </xdr:from>
    <xdr:to>
      <xdr:col>36</xdr:col>
      <xdr:colOff>492578</xdr:colOff>
      <xdr:row>17</xdr:row>
      <xdr:rowOff>96611</xdr:rowOff>
    </xdr:to>
    <xdr:sp macro="" textlink="">
      <xdr:nvSpPr>
        <xdr:cNvPr id="20" name="Rounded Rectangle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D4D8636-3CAA-42B1-9DCF-238F396372E0}"/>
            </a:ext>
          </a:extLst>
        </xdr:cNvPr>
        <xdr:cNvSpPr/>
      </xdr:nvSpPr>
      <xdr:spPr>
        <a:xfrm>
          <a:off x="13978165" y="2491469"/>
          <a:ext cx="4008663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11</a:t>
          </a:r>
        </a:p>
      </xdr:txBody>
    </xdr:sp>
    <xdr:clientData/>
  </xdr:twoCellAnchor>
  <xdr:twoCellAnchor>
    <xdr:from>
      <xdr:col>30</xdr:col>
      <xdr:colOff>131990</xdr:colOff>
      <xdr:row>19</xdr:row>
      <xdr:rowOff>37194</xdr:rowOff>
    </xdr:from>
    <xdr:to>
      <xdr:col>36</xdr:col>
      <xdr:colOff>521153</xdr:colOff>
      <xdr:row>24</xdr:row>
      <xdr:rowOff>118836</xdr:rowOff>
    </xdr:to>
    <xdr:sp macro="" textlink="">
      <xdr:nvSpPr>
        <xdr:cNvPr id="22" name="Rounded Rectangle 2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9A03DED-EC94-43DE-BF86-DCCC635C4060}"/>
            </a:ext>
          </a:extLst>
        </xdr:cNvPr>
        <xdr:cNvSpPr/>
      </xdr:nvSpPr>
      <xdr:spPr>
        <a:xfrm>
          <a:off x="14006740" y="3847194"/>
          <a:ext cx="4008663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12</a:t>
          </a:r>
        </a:p>
      </xdr:txBody>
    </xdr:sp>
    <xdr:clientData/>
  </xdr:twoCellAnchor>
  <xdr:twoCellAnchor>
    <xdr:from>
      <xdr:col>30</xdr:col>
      <xdr:colOff>14288</xdr:colOff>
      <xdr:row>26</xdr:row>
      <xdr:rowOff>10659</xdr:rowOff>
    </xdr:from>
    <xdr:to>
      <xdr:col>36</xdr:col>
      <xdr:colOff>508000</xdr:colOff>
      <xdr:row>31</xdr:row>
      <xdr:rowOff>92301</xdr:rowOff>
    </xdr:to>
    <xdr:sp macro="" textlink="">
      <xdr:nvSpPr>
        <xdr:cNvPr id="25" name="Rounded Rectangle 1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410F8C6-607A-40F2-920C-260D50CA0CF0}"/>
            </a:ext>
          </a:extLst>
        </xdr:cNvPr>
        <xdr:cNvSpPr/>
      </xdr:nvSpPr>
      <xdr:spPr>
        <a:xfrm>
          <a:off x="13889038" y="5154159"/>
          <a:ext cx="4113212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13</a:t>
          </a:r>
        </a:p>
      </xdr:txBody>
    </xdr:sp>
    <xdr:clientData/>
  </xdr:twoCellAnchor>
  <xdr:twoCellAnchor>
    <xdr:from>
      <xdr:col>41</xdr:col>
      <xdr:colOff>95250</xdr:colOff>
      <xdr:row>17</xdr:row>
      <xdr:rowOff>111125</xdr:rowOff>
    </xdr:from>
    <xdr:to>
      <xdr:col>44</xdr:col>
      <xdr:colOff>476250</xdr:colOff>
      <xdr:row>23</xdr:row>
      <xdr:rowOff>111125</xdr:rowOff>
    </xdr:to>
    <xdr:sp macro="" textlink="">
      <xdr:nvSpPr>
        <xdr:cNvPr id="24" name="TextBox 2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1C28369-C001-442C-B84F-7B20F67E6C78}"/>
            </a:ext>
          </a:extLst>
        </xdr:cNvPr>
        <xdr:cNvSpPr txBox="1"/>
      </xdr:nvSpPr>
      <xdr:spPr>
        <a:xfrm>
          <a:off x="24828500" y="3349625"/>
          <a:ext cx="2190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Lucida Bright" panose="02040602050505020304" pitchFamily="18" charset="0"/>
            </a:rPr>
            <a:t>Notes 2</a:t>
          </a:r>
        </a:p>
      </xdr:txBody>
    </xdr:sp>
    <xdr:clientData/>
  </xdr:twoCellAnchor>
  <xdr:twoCellAnchor>
    <xdr:from>
      <xdr:col>30</xdr:col>
      <xdr:colOff>31750</xdr:colOff>
      <xdr:row>33</xdr:row>
      <xdr:rowOff>47625</xdr:rowOff>
    </xdr:from>
    <xdr:to>
      <xdr:col>36</xdr:col>
      <xdr:colOff>508000</xdr:colOff>
      <xdr:row>38</xdr:row>
      <xdr:rowOff>129267</xdr:rowOff>
    </xdr:to>
    <xdr:sp macro="" textlink="">
      <xdr:nvSpPr>
        <xdr:cNvPr id="26" name="Rounded Rectangle 1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2A56C2D-642B-4547-859F-4D738088DD7E}"/>
            </a:ext>
          </a:extLst>
        </xdr:cNvPr>
        <xdr:cNvSpPr/>
      </xdr:nvSpPr>
      <xdr:spPr>
        <a:xfrm>
          <a:off x="13906500" y="6524625"/>
          <a:ext cx="4095750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14</a:t>
          </a:r>
        </a:p>
      </xdr:txBody>
    </xdr:sp>
    <xdr:clientData/>
  </xdr:twoCellAnchor>
  <xdr:twoCellAnchor>
    <xdr:from>
      <xdr:col>29</xdr:col>
      <xdr:colOff>539750</xdr:colOff>
      <xdr:row>40</xdr:row>
      <xdr:rowOff>63500</xdr:rowOff>
    </xdr:from>
    <xdr:to>
      <xdr:col>36</xdr:col>
      <xdr:colOff>508000</xdr:colOff>
      <xdr:row>45</xdr:row>
      <xdr:rowOff>145142</xdr:rowOff>
    </xdr:to>
    <xdr:sp macro="" textlink="">
      <xdr:nvSpPr>
        <xdr:cNvPr id="4" name="Rounded Rectangle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624A65B4-D3F6-4D14-9033-818D79B19BF3}"/>
            </a:ext>
          </a:extLst>
        </xdr:cNvPr>
        <xdr:cNvSpPr/>
      </xdr:nvSpPr>
      <xdr:spPr>
        <a:xfrm>
          <a:off x="13811250" y="7874000"/>
          <a:ext cx="4191000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15</a:t>
          </a:r>
        </a:p>
      </xdr:txBody>
    </xdr:sp>
    <xdr:clientData/>
  </xdr:twoCellAnchor>
  <xdr:oneCellAnchor>
    <xdr:from>
      <xdr:col>18</xdr:col>
      <xdr:colOff>269875</xdr:colOff>
      <xdr:row>26</xdr:row>
      <xdr:rowOff>31750</xdr:rowOff>
    </xdr:from>
    <xdr:ext cx="1825625" cy="4680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0E73470-1746-6C6A-3A3E-3338138F8AB2}"/>
            </a:ext>
          </a:extLst>
        </xdr:cNvPr>
        <xdr:cNvSpPr txBox="1"/>
      </xdr:nvSpPr>
      <xdr:spPr>
        <a:xfrm>
          <a:off x="11128375" y="4984750"/>
          <a:ext cx="182562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400" b="1">
              <a:solidFill>
                <a:srgbClr val="C00000"/>
              </a:solidFill>
            </a:rPr>
            <a:t>Optional</a:t>
          </a:r>
        </a:p>
      </xdr:txBody>
    </xdr:sp>
    <xdr:clientData/>
  </xdr:oneCellAnchor>
  <xdr:oneCellAnchor>
    <xdr:from>
      <xdr:col>17</xdr:col>
      <xdr:colOff>501650</xdr:colOff>
      <xdr:row>40</xdr:row>
      <xdr:rowOff>25400</xdr:rowOff>
    </xdr:from>
    <xdr:ext cx="1825625" cy="4680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70CD9A6-2311-D440-B4B9-D21465C2D0DC}"/>
            </a:ext>
          </a:extLst>
        </xdr:cNvPr>
        <xdr:cNvSpPr txBox="1"/>
      </xdr:nvSpPr>
      <xdr:spPr>
        <a:xfrm>
          <a:off x="10756900" y="7645400"/>
          <a:ext cx="182562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400" b="1">
              <a:solidFill>
                <a:srgbClr val="C00000"/>
              </a:solidFill>
            </a:rPr>
            <a:t>Optional</a:t>
          </a:r>
        </a:p>
      </xdr:txBody>
    </xdr:sp>
    <xdr:clientData/>
  </xdr:oneCellAnchor>
  <xdr:oneCellAnchor>
    <xdr:from>
      <xdr:col>33</xdr:col>
      <xdr:colOff>460375</xdr:colOff>
      <xdr:row>32</xdr:row>
      <xdr:rowOff>142875</xdr:rowOff>
    </xdr:from>
    <xdr:ext cx="1825625" cy="46801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641ECEA-2651-48B4-B153-567376A6F8A7}"/>
            </a:ext>
          </a:extLst>
        </xdr:cNvPr>
        <xdr:cNvSpPr txBox="1"/>
      </xdr:nvSpPr>
      <xdr:spPr>
        <a:xfrm>
          <a:off x="20367625" y="6238875"/>
          <a:ext cx="182562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400" b="1">
              <a:solidFill>
                <a:srgbClr val="C00000"/>
              </a:solidFill>
            </a:rPr>
            <a:t>Optional</a:t>
          </a:r>
        </a:p>
      </xdr:txBody>
    </xdr:sp>
    <xdr:clientData/>
  </xdr:oneCellAnchor>
  <xdr:oneCellAnchor>
    <xdr:from>
      <xdr:col>33</xdr:col>
      <xdr:colOff>508000</xdr:colOff>
      <xdr:row>40</xdr:row>
      <xdr:rowOff>0</xdr:rowOff>
    </xdr:from>
    <xdr:ext cx="1825625" cy="46801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D8928BF-3A65-4B06-969A-F863BCDEA92E}"/>
            </a:ext>
          </a:extLst>
        </xdr:cNvPr>
        <xdr:cNvSpPr txBox="1"/>
      </xdr:nvSpPr>
      <xdr:spPr>
        <a:xfrm>
          <a:off x="20415250" y="7620000"/>
          <a:ext cx="182562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400" b="1">
              <a:solidFill>
                <a:srgbClr val="C00000"/>
              </a:solidFill>
            </a:rPr>
            <a:t>Optional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DF2C64A1-E988-4A67-A2DB-D082059FA9D2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4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14FD530-AED8-4271-85B7-5E7F368903B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91550D-AE89-4B79-9839-DAADDA4BFFF0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34472</xdr:colOff>
      <xdr:row>2</xdr:row>
      <xdr:rowOff>96158</xdr:rowOff>
    </xdr:from>
    <xdr:to>
      <xdr:col>13</xdr:col>
      <xdr:colOff>67129</xdr:colOff>
      <xdr:row>45</xdr:row>
      <xdr:rowOff>128815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3BF026A-3664-4968-8DCE-EB2DAC2D6EAE}"/>
            </a:ext>
          </a:extLst>
        </xdr:cNvPr>
        <xdr:cNvCxnSpPr/>
      </xdr:nvCxnSpPr>
      <xdr:spPr>
        <a:xfrm>
          <a:off x="9700986" y="466272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522514</xdr:colOff>
      <xdr:row>11</xdr:row>
      <xdr:rowOff>54427</xdr:rowOff>
    </xdr:from>
    <xdr:to>
      <xdr:col>12</xdr:col>
      <xdr:colOff>500747</xdr:colOff>
      <xdr:row>23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1D753F0-E32F-49AE-B908-CCB5F6EE1428}"/>
            </a:ext>
          </a:extLst>
        </xdr:cNvPr>
        <xdr:cNvSpPr txBox="1"/>
      </xdr:nvSpPr>
      <xdr:spPr>
        <a:xfrm>
          <a:off x="1109889" y="2149927"/>
          <a:ext cx="8153858" cy="22950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188</a:t>
          </a:r>
        </a:p>
        <a:p>
          <a:r>
            <a:rPr lang="en-US" sz="2000" baseline="0">
              <a:latin typeface="Lucida Bright" panose="02040602050505020304" pitchFamily="18" charset="0"/>
            </a:rPr>
            <a:t>In a sample of 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25 </a:t>
          </a:r>
          <a:r>
            <a:rPr lang="en-US" sz="2000" baseline="0">
              <a:latin typeface="Lucida Bright" panose="02040602050505020304" pitchFamily="18" charset="0"/>
            </a:rPr>
            <a:t>new cars, we find that the mean mileage per gallon (mpg)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96.52</a:t>
          </a:r>
          <a:r>
            <a:rPr lang="en-US" sz="2000" baseline="0">
              <a:latin typeface="Lucida Bright" panose="02040602050505020304" pitchFamily="18" charset="0"/>
            </a:rPr>
            <a:t> with the standard deviation of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 10.70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What is the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90% </a:t>
          </a:r>
          <a:r>
            <a:rPr lang="en-US" sz="2000" baseline="0">
              <a:latin typeface="Lucida Bright" panose="02040602050505020304" pitchFamily="18" charset="0"/>
            </a:rPr>
            <a:t>confidence interval for the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population</a:t>
          </a:r>
          <a:r>
            <a:rPr lang="en-US" sz="2000" baseline="0">
              <a:latin typeface="Lucida Bright" panose="02040602050505020304" pitchFamily="18" charset="0"/>
            </a:rPr>
            <a:t>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mean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r>
            <a:rPr lang="en-US" sz="2000" baseline="0">
              <a:latin typeface="Lucida Bright" panose="02040602050505020304" pitchFamily="18" charset="0"/>
            </a:rPr>
            <a:t>Assume that mpgs follow a normal distribution.</a:t>
          </a:r>
        </a:p>
      </xdr:txBody>
    </xdr:sp>
    <xdr:clientData/>
  </xdr:twoCellAnchor>
  <xdr:oneCellAnchor>
    <xdr:from>
      <xdr:col>13</xdr:col>
      <xdr:colOff>489856</xdr:colOff>
      <xdr:row>22</xdr:row>
      <xdr:rowOff>21772</xdr:rowOff>
    </xdr:from>
    <xdr:ext cx="642257" cy="42691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110C49E-85CD-45FF-8070-EF56B7F89B3D}"/>
            </a:ext>
          </a:extLst>
        </xdr:cNvPr>
        <xdr:cNvSpPr txBox="1"/>
      </xdr:nvSpPr>
      <xdr:spPr>
        <a:xfrm>
          <a:off x="10156370" y="413657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twoCellAnchor>
    <xdr:from>
      <xdr:col>21</xdr:col>
      <xdr:colOff>27214</xdr:colOff>
      <xdr:row>3</xdr:row>
      <xdr:rowOff>122464</xdr:rowOff>
    </xdr:from>
    <xdr:to>
      <xdr:col>24</xdr:col>
      <xdr:colOff>394607</xdr:colOff>
      <xdr:row>7</xdr:row>
      <xdr:rowOff>163829</xdr:rowOff>
    </xdr:to>
    <xdr:sp macro="" textlink="">
      <xdr:nvSpPr>
        <xdr:cNvPr id="20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B6A030-1388-497C-BDD1-004FE622D941}"/>
            </a:ext>
          </a:extLst>
        </xdr:cNvPr>
        <xdr:cNvSpPr/>
      </xdr:nvSpPr>
      <xdr:spPr>
        <a:xfrm>
          <a:off x="14042571" y="693964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149679</xdr:colOff>
      <xdr:row>3</xdr:row>
      <xdr:rowOff>163286</xdr:rowOff>
    </xdr:from>
    <xdr:to>
      <xdr:col>20</xdr:col>
      <xdr:colOff>108857</xdr:colOff>
      <xdr:row>8</xdr:row>
      <xdr:rowOff>14151</xdr:rowOff>
    </xdr:to>
    <xdr:sp macro="" textlink="">
      <xdr:nvSpPr>
        <xdr:cNvPr id="21" name="Rounded Rectangle 52">
          <a:extLst>
            <a:ext uri="{FF2B5EF4-FFF2-40B4-BE49-F238E27FC236}">
              <a16:creationId xmlns:a16="http://schemas.microsoft.com/office/drawing/2014/main" id="{AD0A098C-223A-4FF6-AA02-F9E9DA9F415B}"/>
            </a:ext>
          </a:extLst>
        </xdr:cNvPr>
        <xdr:cNvSpPr/>
      </xdr:nvSpPr>
      <xdr:spPr>
        <a:xfrm>
          <a:off x="10069286" y="734786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D66580C8-B2FD-45FF-9FBB-EDEBF6196088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5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118</xdr:row>
      <xdr:rowOff>81643</xdr:rowOff>
    </xdr:from>
    <xdr:to>
      <xdr:col>28</xdr:col>
      <xdr:colOff>562790</xdr:colOff>
      <xdr:row>118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803F279-0633-4881-A8C0-2054315A4A52}"/>
            </a:ext>
          </a:extLst>
        </xdr:cNvPr>
        <xdr:cNvSpPr/>
      </xdr:nvSpPr>
      <xdr:spPr>
        <a:xfrm>
          <a:off x="18757446" y="235988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66079F-F311-4E3F-B54C-C7DDCE7C9794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383178</xdr:colOff>
      <xdr:row>3</xdr:row>
      <xdr:rowOff>17417</xdr:rowOff>
    </xdr:from>
    <xdr:to>
      <xdr:col>13</xdr:col>
      <xdr:colOff>415835</xdr:colOff>
      <xdr:row>36</xdr:row>
      <xdr:rowOff>37011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11DC7E7-8C10-4B46-9114-45BFF52F67F1}"/>
            </a:ext>
          </a:extLst>
        </xdr:cNvPr>
        <xdr:cNvCxnSpPr/>
      </xdr:nvCxnSpPr>
      <xdr:spPr>
        <a:xfrm>
          <a:off x="9765303" y="588917"/>
          <a:ext cx="32657" cy="6420394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0</xdr:rowOff>
    </xdr:from>
    <xdr:to>
      <xdr:col>12</xdr:col>
      <xdr:colOff>587833</xdr:colOff>
      <xdr:row>24</xdr:row>
      <xdr:rowOff>174172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A4B9EDD-013C-4551-9EEC-798F9710F806}"/>
                </a:ext>
              </a:extLst>
            </xdr:cNvPr>
            <xdr:cNvSpPr txBox="1"/>
          </xdr:nvSpPr>
          <xdr:spPr>
            <a:xfrm>
              <a:off x="1181100" y="2286000"/>
              <a:ext cx="8198308" cy="262209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  <m:t>𝒑</m:t>
                      </m:r>
                    </m:e>
                  </m:acc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=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𝟎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.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𝟐𝟖</m:t>
                  </m:r>
                </m:oMath>
              </a14:m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population proportion </a:t>
              </a:r>
              <a:r>
                <a:rPr lang="en-US" sz="2000" baseline="0">
                  <a:latin typeface="Lucida Bright" panose="02040602050505020304" pitchFamily="18" charset="0"/>
                </a:rPr>
                <a:t>of all new cars that have the mpg over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100</a:t>
              </a:r>
              <a:r>
                <a:rPr lang="en-US" sz="2000" baseline="0">
                  <a:latin typeface="Lucida Bright" panose="02040602050505020304" pitchFamily="18" charset="0"/>
                </a:rPr>
                <a:t>.</a:t>
              </a: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A4B9EDD-013C-4551-9EEC-798F9710F806}"/>
                </a:ext>
              </a:extLst>
            </xdr:cNvPr>
            <xdr:cNvSpPr txBox="1"/>
          </xdr:nvSpPr>
          <xdr:spPr>
            <a:xfrm>
              <a:off x="1181100" y="2286000"/>
              <a:ext cx="8198308" cy="262209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:r>
                <a:rPr lang="en-US" sz="2000" b="1" i="0" baseline="0">
                  <a:solidFill>
                    <a:srgbClr val="C00000"/>
                  </a:solidFill>
                  <a:latin typeface="Cambria Math" panose="02040503050406030204" pitchFamily="18" charset="0"/>
                </a:rPr>
                <a:t>𝒑 ̅=𝟎.𝟐𝟖</a:t>
              </a:r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population proportion </a:t>
              </a:r>
              <a:r>
                <a:rPr lang="en-US" sz="2000" baseline="0">
                  <a:latin typeface="Lucida Bright" panose="02040602050505020304" pitchFamily="18" charset="0"/>
                </a:rPr>
                <a:t>of all new cars that have the mpg over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100</a:t>
              </a:r>
              <a:r>
                <a:rPr lang="en-US" sz="2000" baseline="0">
                  <a:latin typeface="Lucida Bright" panose="02040602050505020304" pitchFamily="18" charset="0"/>
                </a:rPr>
                <a:t>.</a:t>
              </a:r>
            </a:p>
          </xdr:txBody>
        </xdr:sp>
      </mc:Fallback>
    </mc:AlternateContent>
    <xdr:clientData/>
  </xdr:twoCellAnchor>
  <xdr:twoCellAnchor>
    <xdr:from>
      <xdr:col>14</xdr:col>
      <xdr:colOff>378823</xdr:colOff>
      <xdr:row>3</xdr:row>
      <xdr:rowOff>174171</xdr:rowOff>
    </xdr:from>
    <xdr:to>
      <xdr:col>19</xdr:col>
      <xdr:colOff>338001</xdr:colOff>
      <xdr:row>8</xdr:row>
      <xdr:rowOff>35922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2E2C83AF-A626-4248-8982-C673BBB91A2A}"/>
            </a:ext>
          </a:extLst>
        </xdr:cNvPr>
        <xdr:cNvSpPr/>
      </xdr:nvSpPr>
      <xdr:spPr>
        <a:xfrm>
          <a:off x="10351498" y="745671"/>
          <a:ext cx="2911928" cy="8142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Answer=Norms</a:t>
          </a:r>
        </a:p>
      </xdr:txBody>
    </xdr:sp>
    <xdr:clientData/>
  </xdr:twoCellAnchor>
  <xdr:oneCellAnchor>
    <xdr:from>
      <xdr:col>14</xdr:col>
      <xdr:colOff>511629</xdr:colOff>
      <xdr:row>18</xdr:row>
      <xdr:rowOff>163286</xdr:rowOff>
    </xdr:from>
    <xdr:ext cx="707571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8D805C6-D15C-4E0C-842A-212374E01362}"/>
                </a:ext>
              </a:extLst>
            </xdr:cNvPr>
            <xdr:cNvSpPr txBox="1"/>
          </xdr:nvSpPr>
          <xdr:spPr>
            <a:xfrm>
              <a:off x="10484304" y="353513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/>
                <a:t> =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8D805C6-D15C-4E0C-842A-212374E01362}"/>
                </a:ext>
              </a:extLst>
            </xdr:cNvPr>
            <xdr:cNvSpPr txBox="1"/>
          </xdr:nvSpPr>
          <xdr:spPr>
            <a:xfrm>
              <a:off x="10484304" y="353513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/>
                <a:t> =</a:t>
              </a:r>
            </a:p>
          </xdr:txBody>
        </xdr:sp>
      </mc:Fallback>
    </mc:AlternateContent>
    <xdr:clientData/>
  </xdr:oneCellAnchor>
  <xdr:oneCellAnchor>
    <xdr:from>
      <xdr:col>14</xdr:col>
      <xdr:colOff>489856</xdr:colOff>
      <xdr:row>22</xdr:row>
      <xdr:rowOff>21772</xdr:rowOff>
    </xdr:from>
    <xdr:ext cx="642257" cy="42691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4A2DF49-688D-48BD-BBFF-0E7FD62FB5E2}"/>
            </a:ext>
          </a:extLst>
        </xdr:cNvPr>
        <xdr:cNvSpPr txBox="1"/>
      </xdr:nvSpPr>
      <xdr:spPr>
        <a:xfrm>
          <a:off x="10462531" y="426992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14</xdr:col>
      <xdr:colOff>261258</xdr:colOff>
      <xdr:row>21</xdr:row>
      <xdr:rowOff>152399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879BF32C-3D5F-464D-8574-C326E3CDFDEE}"/>
                </a:ext>
              </a:extLst>
            </xdr:cNvPr>
            <xdr:cNvSpPr txBox="1"/>
          </xdr:nvSpPr>
          <xdr:spPr>
            <a:xfrm>
              <a:off x="10233933" y="421004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879BF32C-3D5F-464D-8574-C326E3CDFDEE}"/>
                </a:ext>
              </a:extLst>
            </xdr:cNvPr>
            <xdr:cNvSpPr txBox="1"/>
          </xdr:nvSpPr>
          <xdr:spPr>
            <a:xfrm>
              <a:off x="10233933" y="421004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19</xdr:col>
      <xdr:colOff>65316</xdr:colOff>
      <xdr:row>18</xdr:row>
      <xdr:rowOff>141513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826E370D-7094-41B6-AC89-557F2AB3AFE0}"/>
                </a:ext>
              </a:extLst>
            </xdr:cNvPr>
            <xdr:cNvSpPr txBox="1"/>
          </xdr:nvSpPr>
          <xdr:spPr>
            <a:xfrm>
              <a:off x="12990741" y="3532413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/2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826E370D-7094-41B6-AC89-557F2AB3AFE0}"/>
                </a:ext>
              </a:extLst>
            </xdr:cNvPr>
            <xdr:cNvSpPr txBox="1"/>
          </xdr:nvSpPr>
          <xdr:spPr>
            <a:xfrm>
              <a:off x="12990741" y="3532413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</a:t>
              </a:r>
              <a:r>
                <a:rPr lang="en-US" sz="28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/2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391887</xdr:colOff>
      <xdr:row>25</xdr:row>
      <xdr:rowOff>0</xdr:rowOff>
    </xdr:from>
    <xdr:ext cx="5334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DF9A9490-CDD3-4933-8018-3D8C2CA6327A}"/>
                </a:ext>
              </a:extLst>
            </xdr:cNvPr>
            <xdr:cNvSpPr txBox="1"/>
          </xdr:nvSpPr>
          <xdr:spPr>
            <a:xfrm>
              <a:off x="10364562" y="4914900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DF9A9490-CDD3-4933-8018-3D8C2CA6327A}"/>
                </a:ext>
              </a:extLst>
            </xdr:cNvPr>
            <xdr:cNvSpPr txBox="1"/>
          </xdr:nvSpPr>
          <xdr:spPr>
            <a:xfrm>
              <a:off x="10364562" y="4914900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twoCellAnchor>
    <xdr:from>
      <xdr:col>19</xdr:col>
      <xdr:colOff>87087</xdr:colOff>
      <xdr:row>21</xdr:row>
      <xdr:rowOff>108857</xdr:rowOff>
    </xdr:from>
    <xdr:to>
      <xdr:col>21</xdr:col>
      <xdr:colOff>195942</xdr:colOff>
      <xdr:row>24</xdr:row>
      <xdr:rowOff>141515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FD66E056-CB51-4DCA-9D57-03EB5DA6205D}"/>
                </a:ext>
              </a:extLst>
            </xdr:cNvPr>
            <xdr:cNvSpPr txBox="1"/>
          </xdr:nvSpPr>
          <xdr:spPr>
            <a:xfrm>
              <a:off x="13012512" y="4166507"/>
              <a:ext cx="1289955" cy="708933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b="1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𝒛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b="1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="1" i="1" baseline="0">
                              <a:latin typeface="Cambria Math" panose="02040503050406030204" pitchFamily="18" charset="0"/>
                            </a:rPr>
                            <m:t>𝜶</m:t>
                          </m:r>
                        </m:num>
                        <m:den>
                          <m:r>
                            <a:rPr lang="en-US" sz="2800" b="1" i="1" baseline="0">
                              <a:latin typeface="Cambria Math" panose="02040503050406030204" pitchFamily="18" charset="0"/>
                            </a:rPr>
                            <m:t>𝟐</m:t>
                          </m:r>
                        </m:den>
                      </m:f>
                    </m:sub>
                  </m:sSub>
                </m:oMath>
              </a14:m>
              <a:r>
                <a:rPr lang="en-US" sz="2800" b="1" baseline="0">
                  <a:latin typeface="Lucida Bright" panose="02040602050505020304" pitchFamily="18" charset="0"/>
                </a:rPr>
                <a:t>=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FD66E056-CB51-4DCA-9D57-03EB5DA6205D}"/>
                </a:ext>
              </a:extLst>
            </xdr:cNvPr>
            <xdr:cNvSpPr txBox="1"/>
          </xdr:nvSpPr>
          <xdr:spPr>
            <a:xfrm>
              <a:off x="13012512" y="4166507"/>
              <a:ext cx="1289955" cy="708933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800" b="1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𝒛_(</a:t>
              </a:r>
              <a:r>
                <a:rPr lang="en-US" sz="2800" b="1" i="0" baseline="0">
                  <a:latin typeface="Cambria Math" panose="02040503050406030204" pitchFamily="18" charset="0"/>
                </a:rPr>
                <a:t>𝜶∕𝟐</a:t>
              </a:r>
              <a:r>
                <a:rPr lang="en-US" sz="2800" b="1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="1" baseline="0">
                  <a:latin typeface="Lucida Bright" panose="02040602050505020304" pitchFamily="18" charset="0"/>
                </a:rPr>
                <a:t>=</a:t>
              </a:r>
            </a:p>
          </xdr:txBody>
        </xdr:sp>
      </mc:Fallback>
    </mc:AlternateContent>
    <xdr:clientData/>
  </xdr:twoCellAnchor>
  <xdr:oneCellAnchor>
    <xdr:from>
      <xdr:col>19</xdr:col>
      <xdr:colOff>522515</xdr:colOff>
      <xdr:row>25</xdr:row>
      <xdr:rowOff>0</xdr:rowOff>
    </xdr:from>
    <xdr:ext cx="653832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A59EE45-CE23-46EC-93F2-EFF03FF586E1}"/>
                </a:ext>
              </a:extLst>
            </xdr:cNvPr>
            <xdr:cNvSpPr txBox="1"/>
          </xdr:nvSpPr>
          <xdr:spPr>
            <a:xfrm>
              <a:off x="13447940" y="4914900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acc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A59EE45-CE23-46EC-93F2-EFF03FF586E1}"/>
                </a:ext>
              </a:extLst>
            </xdr:cNvPr>
            <xdr:cNvSpPr txBox="1"/>
          </xdr:nvSpPr>
          <xdr:spPr>
            <a:xfrm>
              <a:off x="13447940" y="4914900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𝑝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14</xdr:col>
      <xdr:colOff>348343</xdr:colOff>
      <xdr:row>10</xdr:row>
      <xdr:rowOff>174172</xdr:rowOff>
    </xdr:from>
    <xdr:to>
      <xdr:col>21</xdr:col>
      <xdr:colOff>348343</xdr:colOff>
      <xdr:row>16</xdr:row>
      <xdr:rowOff>54430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80EF81A-B4B4-480B-9A4F-D57A5C2C32D6}"/>
                </a:ext>
              </a:extLst>
            </xdr:cNvPr>
            <xdr:cNvSpPr txBox="1"/>
          </xdr:nvSpPr>
          <xdr:spPr>
            <a:xfrm>
              <a:off x="10321018" y="2079172"/>
              <a:ext cx="413385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+/-(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𝑧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rad>
                    <m:radPr>
                      <m:degHide m:val="on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="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  <m:t>𝑝</m:t>
                          </m:r>
                          <m:d>
                            <m:dPr>
                              <m:ctrlPr>
                                <a:rPr lang="en-US" sz="28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n-US" sz="2800" i="0" baseline="0">
                                  <a:latin typeface="Cambria Math" panose="02040503050406030204" pitchFamily="18" charset="0"/>
                                </a:rPr>
                                <m:t>1−</m:t>
                              </m:r>
                              <m:r>
                                <a:rPr lang="en-US" sz="2800" i="1" baseline="0">
                                  <a:latin typeface="Cambria Math" panose="02040503050406030204" pitchFamily="18" charset="0"/>
                                </a:rPr>
                                <m:t>𝑝</m:t>
                              </m:r>
                            </m:e>
                          </m:d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den>
                      </m:f>
                    </m:e>
                  </m:rad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)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80EF81A-B4B4-480B-9A4F-D57A5C2C32D6}"/>
                </a:ext>
              </a:extLst>
            </xdr:cNvPr>
            <xdr:cNvSpPr txBox="1"/>
          </xdr:nvSpPr>
          <xdr:spPr>
            <a:xfrm>
              <a:off x="10321018" y="2079172"/>
              <a:ext cx="413385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800" i="0" baseline="0">
                  <a:latin typeface="Cambria Math" panose="02040503050406030204" pitchFamily="18" charset="0"/>
                </a:rPr>
                <a:t>𝑝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aseline="0">
                  <a:latin typeface="Lucida Bright" panose="02040602050505020304" pitchFamily="18" charset="0"/>
                </a:rPr>
                <a:t>+/-(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𝑧_(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√(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𝑝(</a:t>
              </a:r>
              <a:r>
                <a:rPr lang="en-US" sz="2800" i="0" baseline="0">
                  <a:latin typeface="Cambria Math" panose="02040503050406030204" pitchFamily="18" charset="0"/>
                </a:rPr>
                <a:t>1−𝑝)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aseline="0">
                  <a:latin typeface="Lucida Bright" panose="02040602050505020304" pitchFamily="18" charset="0"/>
                </a:rPr>
                <a:t>)</a:t>
              </a:r>
            </a:p>
          </xdr:txBody>
        </xdr:sp>
      </mc:Fallback>
    </mc:AlternateContent>
    <xdr:clientData/>
  </xdr:twoCellAnchor>
  <xdr:oneCellAnchor>
    <xdr:from>
      <xdr:col>26</xdr:col>
      <xdr:colOff>1</xdr:colOff>
      <xdr:row>24</xdr:row>
      <xdr:rowOff>130629</xdr:rowOff>
    </xdr:from>
    <xdr:ext cx="653832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D0F86F4-AAC4-40EB-90DC-8950876CD35D}"/>
                </a:ext>
              </a:extLst>
            </xdr:cNvPr>
            <xdr:cNvSpPr txBox="1"/>
          </xdr:nvSpPr>
          <xdr:spPr>
            <a:xfrm>
              <a:off x="17059276" y="4864554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acc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D0F86F4-AAC4-40EB-90DC-8950876CD35D}"/>
                </a:ext>
              </a:extLst>
            </xdr:cNvPr>
            <xdr:cNvSpPr txBox="1"/>
          </xdr:nvSpPr>
          <xdr:spPr>
            <a:xfrm>
              <a:off x="17059276" y="4864554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𝑝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17</xdr:col>
      <xdr:colOff>370114</xdr:colOff>
      <xdr:row>12</xdr:row>
      <xdr:rowOff>32657</xdr:rowOff>
    </xdr:from>
    <xdr:to>
      <xdr:col>18</xdr:col>
      <xdr:colOff>0</xdr:colOff>
      <xdr:row>12</xdr:row>
      <xdr:rowOff>32657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2F8CBE4D-4C03-459A-8D9B-632219B71107}"/>
            </a:ext>
          </a:extLst>
        </xdr:cNvPr>
        <xdr:cNvCxnSpPr/>
      </xdr:nvCxnSpPr>
      <xdr:spPr>
        <a:xfrm>
          <a:off x="12114439" y="2318657"/>
          <a:ext cx="2204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348343</xdr:colOff>
      <xdr:row>12</xdr:row>
      <xdr:rowOff>32657</xdr:rowOff>
    </xdr:from>
    <xdr:to>
      <xdr:col>18</xdr:col>
      <xdr:colOff>587829</xdr:colOff>
      <xdr:row>12</xdr:row>
      <xdr:rowOff>32657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A6EFB94B-107B-4DF4-9B47-CE2D8B1CACAD}"/>
            </a:ext>
          </a:extLst>
        </xdr:cNvPr>
        <xdr:cNvCxnSpPr/>
      </xdr:nvCxnSpPr>
      <xdr:spPr>
        <a:xfrm>
          <a:off x="12683218" y="2318657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576943</xdr:colOff>
      <xdr:row>31</xdr:row>
      <xdr:rowOff>141514</xdr:rowOff>
    </xdr:from>
    <xdr:to>
      <xdr:col>18</xdr:col>
      <xdr:colOff>381001</xdr:colOff>
      <xdr:row>34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933D9A6-F50D-62A8-D95B-BB095E760F36}"/>
            </a:ext>
          </a:extLst>
        </xdr:cNvPr>
        <xdr:cNvSpPr txBox="1"/>
      </xdr:nvSpPr>
      <xdr:spPr>
        <a:xfrm>
          <a:off x="10853057" y="6117771"/>
          <a:ext cx="2242458" cy="413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Lower Boundary</a:t>
          </a:r>
        </a:p>
      </xdr:txBody>
    </xdr:sp>
    <xdr:clientData/>
  </xdr:twoCellAnchor>
  <xdr:twoCellAnchor>
    <xdr:from>
      <xdr:col>19</xdr:col>
      <xdr:colOff>587829</xdr:colOff>
      <xdr:row>31</xdr:row>
      <xdr:rowOff>152401</xdr:rowOff>
    </xdr:from>
    <xdr:to>
      <xdr:col>23</xdr:col>
      <xdr:colOff>391887</xdr:colOff>
      <xdr:row>34</xdr:row>
      <xdr:rowOff>10887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20D9193-B6EB-41BB-A034-FEE8E5EA498C}"/>
            </a:ext>
          </a:extLst>
        </xdr:cNvPr>
        <xdr:cNvSpPr txBox="1"/>
      </xdr:nvSpPr>
      <xdr:spPr>
        <a:xfrm>
          <a:off x="13911943" y="6128658"/>
          <a:ext cx="2242458" cy="413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Upper Boundary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2925538" y="595989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5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118</xdr:row>
      <xdr:rowOff>81643</xdr:rowOff>
    </xdr:from>
    <xdr:to>
      <xdr:col>28</xdr:col>
      <xdr:colOff>562790</xdr:colOff>
      <xdr:row>118</xdr:row>
      <xdr:rowOff>127362</xdr:rowOff>
    </xdr:to>
    <xdr:sp macro="" textlink="">
      <xdr:nvSpPr>
        <xdr:cNvPr id="47" name="Right Brace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SpPr/>
      </xdr:nvSpPr>
      <xdr:spPr>
        <a:xfrm>
          <a:off x="22300746" y="2540861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6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SpPr/>
      </xdr:nvSpPr>
      <xdr:spPr>
        <a:xfrm>
          <a:off x="609600" y="435429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383178</xdr:colOff>
      <xdr:row>3</xdr:row>
      <xdr:rowOff>17417</xdr:rowOff>
    </xdr:from>
    <xdr:to>
      <xdr:col>13</xdr:col>
      <xdr:colOff>415835</xdr:colOff>
      <xdr:row>36</xdr:row>
      <xdr:rowOff>37011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EAA9BFB0-F62E-4CCE-AACB-A2A1E44B64BA}"/>
            </a:ext>
          </a:extLst>
        </xdr:cNvPr>
        <xdr:cNvCxnSpPr/>
      </xdr:nvCxnSpPr>
      <xdr:spPr>
        <a:xfrm>
          <a:off x="10049692" y="572588"/>
          <a:ext cx="32657" cy="8042366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0</xdr:rowOff>
    </xdr:from>
    <xdr:to>
      <xdr:col>12</xdr:col>
      <xdr:colOff>587833</xdr:colOff>
      <xdr:row>24</xdr:row>
      <xdr:rowOff>174172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722F2D25-2561-4B4B-B4E0-B93FAEB2AAF4}"/>
                </a:ext>
              </a:extLst>
            </xdr:cNvPr>
            <xdr:cNvSpPr txBox="1"/>
          </xdr:nvSpPr>
          <xdr:spPr>
            <a:xfrm>
              <a:off x="1219200" y="2220686"/>
              <a:ext cx="8425547" cy="2438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  <m:t>𝒑</m:t>
                      </m:r>
                    </m:e>
                  </m:acc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=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𝟎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.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𝟐𝟖</m:t>
                  </m:r>
                </m:oMath>
              </a14:m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population proportion </a:t>
              </a:r>
              <a:r>
                <a:rPr lang="en-US" sz="2000" baseline="0">
                  <a:latin typeface="Lucida Bright" panose="02040602050505020304" pitchFamily="18" charset="0"/>
                </a:rPr>
                <a:t>of all new cars that have the mpg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100.</a:t>
              </a:r>
            </a:p>
          </xdr:txBody>
        </xdr:sp>
      </mc:Choice>
      <mc:Fallback xmlns=""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722F2D25-2561-4B4B-B4E0-B93FAEB2AAF4}"/>
                </a:ext>
              </a:extLst>
            </xdr:cNvPr>
            <xdr:cNvSpPr txBox="1"/>
          </xdr:nvSpPr>
          <xdr:spPr>
            <a:xfrm>
              <a:off x="1219200" y="2220686"/>
              <a:ext cx="8425547" cy="2438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:r>
                <a:rPr lang="en-US" sz="2000" b="1" i="0" baseline="0">
                  <a:solidFill>
                    <a:srgbClr val="C00000"/>
                  </a:solidFill>
                  <a:latin typeface="Cambria Math" panose="02040503050406030204" pitchFamily="18" charset="0"/>
                </a:rPr>
                <a:t>𝒑 ̅=𝟎.𝟐𝟖</a:t>
              </a:r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population proportion </a:t>
              </a:r>
              <a:r>
                <a:rPr lang="en-US" sz="2000" baseline="0">
                  <a:latin typeface="Lucida Bright" panose="02040602050505020304" pitchFamily="18" charset="0"/>
                </a:rPr>
                <a:t>of all new cars that have the mpg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100.</a:t>
              </a:r>
            </a:p>
          </xdr:txBody>
        </xdr:sp>
      </mc:Fallback>
    </mc:AlternateContent>
    <xdr:clientData/>
  </xdr:twoCellAnchor>
  <xdr:oneCellAnchor>
    <xdr:from>
      <xdr:col>14</xdr:col>
      <xdr:colOff>489856</xdr:colOff>
      <xdr:row>22</xdr:row>
      <xdr:rowOff>21772</xdr:rowOff>
    </xdr:from>
    <xdr:ext cx="642257" cy="42691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CECA49F-FE35-4542-ABE4-ADB66701360B}"/>
            </a:ext>
          </a:extLst>
        </xdr:cNvPr>
        <xdr:cNvSpPr txBox="1"/>
      </xdr:nvSpPr>
      <xdr:spPr>
        <a:xfrm>
          <a:off x="10167256" y="407561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twoCellAnchor>
    <xdr:from>
      <xdr:col>17</xdr:col>
      <xdr:colOff>370114</xdr:colOff>
      <xdr:row>12</xdr:row>
      <xdr:rowOff>32657</xdr:rowOff>
    </xdr:from>
    <xdr:to>
      <xdr:col>18</xdr:col>
      <xdr:colOff>0</xdr:colOff>
      <xdr:row>12</xdr:row>
      <xdr:rowOff>32657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475DA0B-5F87-41E1-80ED-2F9B034143D1}"/>
            </a:ext>
          </a:extLst>
        </xdr:cNvPr>
        <xdr:cNvCxnSpPr/>
      </xdr:nvCxnSpPr>
      <xdr:spPr>
        <a:xfrm>
          <a:off x="12475028" y="2253343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348343</xdr:colOff>
      <xdr:row>12</xdr:row>
      <xdr:rowOff>32657</xdr:rowOff>
    </xdr:from>
    <xdr:to>
      <xdr:col>18</xdr:col>
      <xdr:colOff>587829</xdr:colOff>
      <xdr:row>12</xdr:row>
      <xdr:rowOff>32657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ECD6033D-C17B-4254-8086-E3A41D58154A}"/>
            </a:ext>
          </a:extLst>
        </xdr:cNvPr>
        <xdr:cNvCxnSpPr/>
      </xdr:nvCxnSpPr>
      <xdr:spPr>
        <a:xfrm>
          <a:off x="13062857" y="2253343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489857</xdr:colOff>
      <xdr:row>3</xdr:row>
      <xdr:rowOff>176893</xdr:rowOff>
    </xdr:from>
    <xdr:to>
      <xdr:col>24</xdr:col>
      <xdr:colOff>272143</xdr:colOff>
      <xdr:row>8</xdr:row>
      <xdr:rowOff>27758</xdr:rowOff>
    </xdr:to>
    <xdr:sp macro="" textlink="">
      <xdr:nvSpPr>
        <xdr:cNvPr id="21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FF6376-1E3E-4DA0-8DED-3E0C8280127B}"/>
            </a:ext>
          </a:extLst>
        </xdr:cNvPr>
        <xdr:cNvSpPr/>
      </xdr:nvSpPr>
      <xdr:spPr>
        <a:xfrm>
          <a:off x="13920107" y="748393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190500</xdr:colOff>
      <xdr:row>4</xdr:row>
      <xdr:rowOff>13608</xdr:rowOff>
    </xdr:from>
    <xdr:to>
      <xdr:col>20</xdr:col>
      <xdr:colOff>149678</xdr:colOff>
      <xdr:row>8</xdr:row>
      <xdr:rowOff>54973</xdr:rowOff>
    </xdr:to>
    <xdr:sp macro="" textlink="">
      <xdr:nvSpPr>
        <xdr:cNvPr id="23" name="Rounded Rectangle 52">
          <a:extLst>
            <a:ext uri="{FF2B5EF4-FFF2-40B4-BE49-F238E27FC236}">
              <a16:creationId xmlns:a16="http://schemas.microsoft.com/office/drawing/2014/main" id="{9F37465A-4D45-4158-B0A1-A03859288B35}"/>
            </a:ext>
          </a:extLst>
        </xdr:cNvPr>
        <xdr:cNvSpPr/>
      </xdr:nvSpPr>
      <xdr:spPr>
        <a:xfrm>
          <a:off x="10110107" y="775608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87FD89FF-1B47-4BC7-8C54-56379E54261A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6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97FDCDF-3468-43FF-B17D-7798C36E2D3E}"/>
            </a:ext>
          </a:extLst>
        </xdr:cNvPr>
        <xdr:cNvSpPr/>
      </xdr:nvSpPr>
      <xdr:spPr>
        <a:xfrm>
          <a:off x="18757446" y="253895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22AC-B380-4665-9173-807BD7BE9F47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576943</xdr:colOff>
      <xdr:row>2</xdr:row>
      <xdr:rowOff>87086</xdr:rowOff>
    </xdr:from>
    <xdr:to>
      <xdr:col>14</xdr:col>
      <xdr:colOff>0</xdr:colOff>
      <xdr:row>45</xdr:row>
      <xdr:rowOff>119743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55EAD9D-A825-49B2-979C-3435F773BA8B}"/>
            </a:ext>
          </a:extLst>
        </xdr:cNvPr>
        <xdr:cNvCxnSpPr/>
      </xdr:nvCxnSpPr>
      <xdr:spPr>
        <a:xfrm>
          <a:off x="9959068" y="468086"/>
          <a:ext cx="13607" cy="82241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12</xdr:col>
      <xdr:colOff>587833</xdr:colOff>
      <xdr:row>23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58DD057-3EE9-4F8A-A555-182DB3350E38}"/>
            </a:ext>
          </a:extLst>
        </xdr:cNvPr>
        <xdr:cNvSpPr txBox="1"/>
      </xdr:nvSpPr>
      <xdr:spPr>
        <a:xfrm>
          <a:off x="1219200" y="2035629"/>
          <a:ext cx="8425547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A trade group predicts that back-to-school spending will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 average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$606.40 </a:t>
          </a:r>
          <a:r>
            <a:rPr lang="en-US" sz="2000" baseline="0">
              <a:latin typeface="Lucida Bright" panose="02040602050505020304" pitchFamily="18" charset="0"/>
            </a:rPr>
            <a:t>per family this year.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To test this prediction, first specify the Ho and Ha. </a:t>
          </a:r>
        </a:p>
      </xdr:txBody>
    </xdr:sp>
    <xdr:clientData/>
  </xdr:twoCellAnchor>
  <xdr:twoCellAnchor>
    <xdr:from>
      <xdr:col>14</xdr:col>
      <xdr:colOff>455023</xdr:colOff>
      <xdr:row>3</xdr:row>
      <xdr:rowOff>152401</xdr:rowOff>
    </xdr:from>
    <xdr:to>
      <xdr:col>19</xdr:col>
      <xdr:colOff>414201</xdr:colOff>
      <xdr:row>8</xdr:row>
      <xdr:rowOff>11974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0C6235B9-AE75-499F-9144-7672DD508D89}"/>
            </a:ext>
          </a:extLst>
        </xdr:cNvPr>
        <xdr:cNvSpPr/>
      </xdr:nvSpPr>
      <xdr:spPr>
        <a:xfrm>
          <a:off x="10427698" y="723901"/>
          <a:ext cx="2911928" cy="812073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14</xdr:col>
      <xdr:colOff>326573</xdr:colOff>
      <xdr:row>10</xdr:row>
      <xdr:rowOff>119745</xdr:rowOff>
    </xdr:from>
    <xdr:to>
      <xdr:col>22</xdr:col>
      <xdr:colOff>250373</xdr:colOff>
      <xdr:row>21</xdr:row>
      <xdr:rowOff>163287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761CEDA-2FD6-413B-B1C6-5A6C95D5C9F0}"/>
            </a:ext>
          </a:extLst>
        </xdr:cNvPr>
        <xdr:cNvSpPr txBox="1"/>
      </xdr:nvSpPr>
      <xdr:spPr>
        <a:xfrm>
          <a:off x="10299248" y="2024745"/>
          <a:ext cx="4648200" cy="21390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Specify the Ho and Ha.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l-GR" sz="20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 = $606.40</a:t>
          </a: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 ≠ $606.40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0949A6C-2D11-4964-9D04-83FDC6D6B350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6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9158874D-BF3B-4733-9FC8-F2D46ED5DDDB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76F3F5-9740-42D4-BFCD-BB0D43432840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576943</xdr:colOff>
      <xdr:row>2</xdr:row>
      <xdr:rowOff>87086</xdr:rowOff>
    </xdr:from>
    <xdr:to>
      <xdr:col>14</xdr:col>
      <xdr:colOff>0</xdr:colOff>
      <xdr:row>45</xdr:row>
      <xdr:rowOff>119743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D7F4E10-BA76-43D3-9C7F-F97BD971DA8D}"/>
            </a:ext>
          </a:extLst>
        </xdr:cNvPr>
        <xdr:cNvCxnSpPr/>
      </xdr:nvCxnSpPr>
      <xdr:spPr>
        <a:xfrm>
          <a:off x="10243457" y="457200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13</xdr:col>
      <xdr:colOff>2726</xdr:colOff>
      <xdr:row>25</xdr:row>
      <xdr:rowOff>40821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2009581-87F7-42AB-B00A-8EBF1A1365EC}"/>
            </a:ext>
          </a:extLst>
        </xdr:cNvPr>
        <xdr:cNvSpPr txBox="1"/>
      </xdr:nvSpPr>
      <xdr:spPr>
        <a:xfrm>
          <a:off x="1170214" y="2095500"/>
          <a:ext cx="8167012" cy="2707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A trade group predicts that back-to-school spending will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average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$606.40 </a:t>
          </a:r>
          <a:r>
            <a:rPr lang="en-US" sz="2000" baseline="0">
              <a:latin typeface="Lucida Bright" panose="02040602050505020304" pitchFamily="18" charset="0"/>
            </a:rPr>
            <a:t>per family this year.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To test his prediction, first specify the Ho and Ha. 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24</xdr:col>
      <xdr:colOff>367393</xdr:colOff>
      <xdr:row>8</xdr:row>
      <xdr:rowOff>41365</xdr:rowOff>
    </xdr:to>
    <xdr:sp macro="" textlink="">
      <xdr:nvSpPr>
        <xdr:cNvPr id="12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B3691C-6943-4AE8-A9D1-7AC575B15A7C}"/>
            </a:ext>
          </a:extLst>
        </xdr:cNvPr>
        <xdr:cNvSpPr/>
      </xdr:nvSpPr>
      <xdr:spPr>
        <a:xfrm>
          <a:off x="14015357" y="76200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408215</xdr:colOff>
      <xdr:row>4</xdr:row>
      <xdr:rowOff>54428</xdr:rowOff>
    </xdr:from>
    <xdr:to>
      <xdr:col>20</xdr:col>
      <xdr:colOff>367393</xdr:colOff>
      <xdr:row>8</xdr:row>
      <xdr:rowOff>95793</xdr:rowOff>
    </xdr:to>
    <xdr:sp macro="" textlink="">
      <xdr:nvSpPr>
        <xdr:cNvPr id="13" name="Rounded Rectangle 52">
          <a:extLst>
            <a:ext uri="{FF2B5EF4-FFF2-40B4-BE49-F238E27FC236}">
              <a16:creationId xmlns:a16="http://schemas.microsoft.com/office/drawing/2014/main" id="{4F939AEE-7177-4EED-B680-C43A1DBC4B1D}"/>
            </a:ext>
          </a:extLst>
        </xdr:cNvPr>
        <xdr:cNvSpPr/>
      </xdr:nvSpPr>
      <xdr:spPr>
        <a:xfrm>
          <a:off x="10327822" y="816428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879023</xdr:colOff>
      <xdr:row>1</xdr:row>
      <xdr:rowOff>138790</xdr:rowOff>
    </xdr:from>
    <xdr:to>
      <xdr:col>12</xdr:col>
      <xdr:colOff>24494</xdr:colOff>
      <xdr:row>6</xdr:row>
      <xdr:rowOff>57149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50803FC9-4CA5-4CDD-B6D5-376B1DDA3896}"/>
            </a:ext>
          </a:extLst>
        </xdr:cNvPr>
        <xdr:cNvSpPr/>
      </xdr:nvSpPr>
      <xdr:spPr>
        <a:xfrm>
          <a:off x="2650673" y="329290"/>
          <a:ext cx="6165396" cy="87085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7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A3D4F633-7DD2-4602-87BA-AFDE1BDD289D}"/>
            </a:ext>
          </a:extLst>
        </xdr:cNvPr>
        <xdr:cNvSpPr/>
      </xdr:nvSpPr>
      <xdr:spPr>
        <a:xfrm>
          <a:off x="18757446" y="253895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587828</xdr:colOff>
      <xdr:row>1</xdr:row>
      <xdr:rowOff>76200</xdr:rowOff>
    </xdr:from>
    <xdr:to>
      <xdr:col>3</xdr:col>
      <xdr:colOff>154440</xdr:colOff>
      <xdr:row>6</xdr:row>
      <xdr:rowOff>171450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65B6D-D0FD-48AE-90F5-8723F4489A4B}"/>
            </a:ext>
          </a:extLst>
        </xdr:cNvPr>
        <xdr:cNvSpPr/>
      </xdr:nvSpPr>
      <xdr:spPr>
        <a:xfrm>
          <a:off x="587828" y="266700"/>
          <a:ext cx="133826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283029</xdr:colOff>
      <xdr:row>2</xdr:row>
      <xdr:rowOff>1</xdr:rowOff>
    </xdr:from>
    <xdr:to>
      <xdr:col>13</xdr:col>
      <xdr:colOff>315686</xdr:colOff>
      <xdr:row>45</xdr:row>
      <xdr:rowOff>32658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30904B7-D478-4F9A-9C3F-5E36FA0C9EE8}"/>
            </a:ext>
          </a:extLst>
        </xdr:cNvPr>
        <xdr:cNvCxnSpPr/>
      </xdr:nvCxnSpPr>
      <xdr:spPr>
        <a:xfrm>
          <a:off x="9665154" y="381001"/>
          <a:ext cx="32657" cy="82241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141514</xdr:colOff>
      <xdr:row>9</xdr:row>
      <xdr:rowOff>3</xdr:rowOff>
    </xdr:from>
    <xdr:to>
      <xdr:col>12</xdr:col>
      <xdr:colOff>457200</xdr:colOff>
      <xdr:row>17</xdr:row>
      <xdr:rowOff>119745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6B3850A-1988-4E10-99A7-131602ECD0C8}"/>
            </a:ext>
          </a:extLst>
        </xdr:cNvPr>
        <xdr:cNvSpPr txBox="1"/>
      </xdr:nvSpPr>
      <xdr:spPr>
        <a:xfrm>
          <a:off x="732064" y="1714503"/>
          <a:ext cx="8516711" cy="1643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196</a:t>
          </a:r>
        </a:p>
        <a:p>
          <a:r>
            <a:rPr lang="en-US" sz="2000" baseline="0">
              <a:latin typeface="Lucida Bright" panose="02040602050505020304" pitchFamily="18" charset="0"/>
            </a:rPr>
            <a:t>a)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at least 50% </a:t>
          </a:r>
          <a:r>
            <a:rPr lang="en-US" sz="2000" baseline="0">
              <a:latin typeface="Lucida Bright" panose="02040602050505020304" pitchFamily="18" charset="0"/>
            </a:rPr>
            <a:t>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</xdr:col>
      <xdr:colOff>174171</xdr:colOff>
      <xdr:row>21</xdr:row>
      <xdr:rowOff>0</xdr:rowOff>
    </xdr:from>
    <xdr:to>
      <xdr:col>12</xdr:col>
      <xdr:colOff>391886</xdr:colOff>
      <xdr:row>30</xdr:row>
      <xdr:rowOff>141514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F074B77-C191-4CFF-B145-1986214535F6}"/>
            </a:ext>
          </a:extLst>
        </xdr:cNvPr>
        <xdr:cNvSpPr txBox="1"/>
      </xdr:nvSpPr>
      <xdr:spPr>
        <a:xfrm>
          <a:off x="764721" y="4000500"/>
          <a:ext cx="8418740" cy="18560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 b)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50% or less</a:t>
          </a:r>
          <a:r>
            <a:rPr lang="en-US" sz="2000" baseline="0">
              <a:latin typeface="Lucida Bright" panose="02040602050505020304" pitchFamily="18" charset="0"/>
            </a:rPr>
            <a:t> 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14</xdr:col>
      <xdr:colOff>111033</xdr:colOff>
      <xdr:row>1</xdr:row>
      <xdr:rowOff>145868</xdr:rowOff>
    </xdr:from>
    <xdr:to>
      <xdr:col>19</xdr:col>
      <xdr:colOff>337456</xdr:colOff>
      <xdr:row>6</xdr:row>
      <xdr:rowOff>7619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53730132-5AEE-482B-9767-D845C42B4F67}"/>
            </a:ext>
          </a:extLst>
        </xdr:cNvPr>
        <xdr:cNvSpPr/>
      </xdr:nvSpPr>
      <xdr:spPr>
        <a:xfrm>
          <a:off x="10083708" y="336368"/>
          <a:ext cx="3179173" cy="8142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13</xdr:col>
      <xdr:colOff>413658</xdr:colOff>
      <xdr:row>9</xdr:row>
      <xdr:rowOff>2</xdr:rowOff>
    </xdr:from>
    <xdr:to>
      <xdr:col>24</xdr:col>
      <xdr:colOff>261258</xdr:colOff>
      <xdr:row>18</xdr:row>
      <xdr:rowOff>141515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9274BCF-43D2-4AE8-AB0B-95E0EBF1EE0D}"/>
            </a:ext>
          </a:extLst>
        </xdr:cNvPr>
        <xdr:cNvSpPr txBox="1"/>
      </xdr:nvSpPr>
      <xdr:spPr>
        <a:xfrm>
          <a:off x="9795783" y="1714502"/>
          <a:ext cx="6343650" cy="18560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a) Write the appropriate Ho and Ha hypothesis.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p ≥ 0.50</a:t>
          </a:r>
        </a:p>
        <a:p>
          <a:endParaRPr lang="en-US" sz="20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p &lt; 0.50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446315</xdr:colOff>
      <xdr:row>21</xdr:row>
      <xdr:rowOff>21774</xdr:rowOff>
    </xdr:from>
    <xdr:to>
      <xdr:col>24</xdr:col>
      <xdr:colOff>293915</xdr:colOff>
      <xdr:row>30</xdr:row>
      <xdr:rowOff>152400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A46BBD6-207A-44AA-8055-7D8E791E64B3}"/>
            </a:ext>
          </a:extLst>
        </xdr:cNvPr>
        <xdr:cNvSpPr txBox="1"/>
      </xdr:nvSpPr>
      <xdr:spPr>
        <a:xfrm>
          <a:off x="9828440" y="4022274"/>
          <a:ext cx="6343650" cy="1845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b) Write the appropriate Ho and Ha hypothesis.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p ≤ 0.50</a:t>
          </a:r>
        </a:p>
        <a:p>
          <a:endParaRPr lang="en-US" sz="20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p &gt; 0.50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879023</xdr:colOff>
      <xdr:row>1</xdr:row>
      <xdr:rowOff>138790</xdr:rowOff>
    </xdr:from>
    <xdr:to>
      <xdr:col>12</xdr:col>
      <xdr:colOff>24494</xdr:colOff>
      <xdr:row>6</xdr:row>
      <xdr:rowOff>57149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18D207A-863B-435D-8F5A-94150976DDFB}"/>
            </a:ext>
          </a:extLst>
        </xdr:cNvPr>
        <xdr:cNvSpPr/>
      </xdr:nvSpPr>
      <xdr:spPr>
        <a:xfrm>
          <a:off x="2707823" y="323847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7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692865D-38EC-4ED9-9273-24978875C7E5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587828</xdr:colOff>
      <xdr:row>1</xdr:row>
      <xdr:rowOff>76200</xdr:rowOff>
    </xdr:from>
    <xdr:to>
      <xdr:col>3</xdr:col>
      <xdr:colOff>154440</xdr:colOff>
      <xdr:row>6</xdr:row>
      <xdr:rowOff>171450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91733-A062-41BC-8F91-492CE13D3DCF}"/>
            </a:ext>
          </a:extLst>
        </xdr:cNvPr>
        <xdr:cNvSpPr/>
      </xdr:nvSpPr>
      <xdr:spPr>
        <a:xfrm>
          <a:off x="587828" y="261257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283029</xdr:colOff>
      <xdr:row>2</xdr:row>
      <xdr:rowOff>1</xdr:rowOff>
    </xdr:from>
    <xdr:to>
      <xdr:col>13</xdr:col>
      <xdr:colOff>315686</xdr:colOff>
      <xdr:row>45</xdr:row>
      <xdr:rowOff>32658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05C6E3E-7652-492B-9124-EAC905F71A60}"/>
            </a:ext>
          </a:extLst>
        </xdr:cNvPr>
        <xdr:cNvCxnSpPr/>
      </xdr:nvCxnSpPr>
      <xdr:spPr>
        <a:xfrm>
          <a:off x="9949543" y="370115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141514</xdr:colOff>
      <xdr:row>9</xdr:row>
      <xdr:rowOff>2</xdr:rowOff>
    </xdr:from>
    <xdr:to>
      <xdr:col>12</xdr:col>
      <xdr:colOff>457200</xdr:colOff>
      <xdr:row>18</xdr:row>
      <xdr:rowOff>130628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C05E297-5842-45DE-8BD3-36EFF027DB91}"/>
            </a:ext>
          </a:extLst>
        </xdr:cNvPr>
        <xdr:cNvSpPr txBox="1"/>
      </xdr:nvSpPr>
      <xdr:spPr>
        <a:xfrm>
          <a:off x="751114" y="1665516"/>
          <a:ext cx="8763000" cy="1839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196</a:t>
          </a:r>
        </a:p>
        <a:p>
          <a:r>
            <a:rPr lang="en-US" sz="2000" baseline="0">
              <a:latin typeface="Lucida Bright" panose="02040602050505020304" pitchFamily="18" charset="0"/>
            </a:rPr>
            <a:t>a)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at least 50% </a:t>
          </a:r>
          <a:r>
            <a:rPr lang="en-US" sz="2000" baseline="0">
              <a:latin typeface="Lucida Bright" panose="02040602050505020304" pitchFamily="18" charset="0"/>
            </a:rPr>
            <a:t>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</xdr:col>
      <xdr:colOff>174171</xdr:colOff>
      <xdr:row>21</xdr:row>
      <xdr:rowOff>0</xdr:rowOff>
    </xdr:from>
    <xdr:to>
      <xdr:col>12</xdr:col>
      <xdr:colOff>391886</xdr:colOff>
      <xdr:row>30</xdr:row>
      <xdr:rowOff>141514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C49F93D-1F7E-46AE-8944-BA7A5DBBEC12}"/>
            </a:ext>
          </a:extLst>
        </xdr:cNvPr>
        <xdr:cNvSpPr txBox="1"/>
      </xdr:nvSpPr>
      <xdr:spPr>
        <a:xfrm>
          <a:off x="783771" y="3929743"/>
          <a:ext cx="8665029" cy="1807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 b)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50% or less</a:t>
          </a:r>
          <a:r>
            <a:rPr lang="en-US" sz="2000" baseline="0">
              <a:latin typeface="Lucida Bright" panose="02040602050505020304" pitchFamily="18" charset="0"/>
            </a:rPr>
            <a:t> 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367393</xdr:colOff>
      <xdr:row>6</xdr:row>
      <xdr:rowOff>41365</xdr:rowOff>
    </xdr:to>
    <xdr:sp macro="" textlink="">
      <xdr:nvSpPr>
        <xdr:cNvPr id="14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80D5ED-3A67-4431-9587-F00476819185}"/>
            </a:ext>
          </a:extLst>
        </xdr:cNvPr>
        <xdr:cNvSpPr/>
      </xdr:nvSpPr>
      <xdr:spPr>
        <a:xfrm>
          <a:off x="14015357" y="38100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108857</xdr:colOff>
      <xdr:row>2</xdr:row>
      <xdr:rowOff>136072</xdr:rowOff>
    </xdr:from>
    <xdr:to>
      <xdr:col>20</xdr:col>
      <xdr:colOff>68035</xdr:colOff>
      <xdr:row>6</xdr:row>
      <xdr:rowOff>177437</xdr:rowOff>
    </xdr:to>
    <xdr:sp macro="" textlink="">
      <xdr:nvSpPr>
        <xdr:cNvPr id="16" name="Rounded Rectangle 52">
          <a:extLst>
            <a:ext uri="{FF2B5EF4-FFF2-40B4-BE49-F238E27FC236}">
              <a16:creationId xmlns:a16="http://schemas.microsoft.com/office/drawing/2014/main" id="{147BDAF8-9F99-4C22-913D-3D46650A6B6E}"/>
            </a:ext>
          </a:extLst>
        </xdr:cNvPr>
        <xdr:cNvSpPr/>
      </xdr:nvSpPr>
      <xdr:spPr>
        <a:xfrm>
          <a:off x="10028464" y="517072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73A274B-15B8-46C2-A94E-C5F15F6682FE}"/>
            </a:ext>
          </a:extLst>
        </xdr:cNvPr>
        <xdr:cNvSpPr/>
      </xdr:nvSpPr>
      <xdr:spPr>
        <a:xfrm>
          <a:off x="2813959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8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122</xdr:row>
      <xdr:rowOff>81643</xdr:rowOff>
    </xdr:from>
    <xdr:to>
      <xdr:col>28</xdr:col>
      <xdr:colOff>562790</xdr:colOff>
      <xdr:row>122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9AD9FCD-690A-4618-BE20-559E17591724}"/>
            </a:ext>
          </a:extLst>
        </xdr:cNvPr>
        <xdr:cNvSpPr/>
      </xdr:nvSpPr>
      <xdr:spPr>
        <a:xfrm>
          <a:off x="18757446" y="247037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70384D-8AB0-41B9-A6C5-263D550B4557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39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5B18BB3-DDF0-4ADD-9A0A-32F6FDFF1E45}"/>
            </a:ext>
          </a:extLst>
        </xdr:cNvPr>
        <xdr:cNvCxnSpPr/>
      </xdr:nvCxnSpPr>
      <xdr:spPr>
        <a:xfrm>
          <a:off x="10560504" y="500743"/>
          <a:ext cx="13607" cy="6976382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163286</xdr:colOff>
      <xdr:row>10</xdr:row>
      <xdr:rowOff>54429</xdr:rowOff>
    </xdr:from>
    <xdr:to>
      <xdr:col>13</xdr:col>
      <xdr:colOff>326572</xdr:colOff>
      <xdr:row>33</xdr:row>
      <xdr:rowOff>130629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164977-2959-4E26-973F-76EDEA46A917}"/>
            </a:ext>
          </a:extLst>
        </xdr:cNvPr>
        <xdr:cNvSpPr txBox="1"/>
      </xdr:nvSpPr>
      <xdr:spPr>
        <a:xfrm>
          <a:off x="753836" y="1949904"/>
          <a:ext cx="8954861" cy="437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334 p.6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100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1955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Assume the population standard deviation is known to be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150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Using the significance level of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0.01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test this hypothesis.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Should Ho be rejected?</a:t>
          </a:r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1" baseline="0">
              <a:latin typeface="Lucida Bright" panose="02040602050505020304" pitchFamily="18" charset="0"/>
            </a:rPr>
            <a:t>.</a:t>
          </a:r>
        </a:p>
      </xdr:txBody>
    </xdr:sp>
    <xdr:clientData/>
  </xdr:twoCellAnchor>
  <xdr:twoCellAnchor>
    <xdr:from>
      <xdr:col>15</xdr:col>
      <xdr:colOff>518160</xdr:colOff>
      <xdr:row>3</xdr:row>
      <xdr:rowOff>0</xdr:rowOff>
    </xdr:from>
    <xdr:to>
      <xdr:col>20</xdr:col>
      <xdr:colOff>477338</xdr:colOff>
      <xdr:row>7</xdr:row>
      <xdr:rowOff>44631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DB7012D2-09A4-4D1D-ACE6-88C95C6AF5CF}"/>
            </a:ext>
          </a:extLst>
        </xdr:cNvPr>
        <xdr:cNvSpPr/>
      </xdr:nvSpPr>
      <xdr:spPr>
        <a:xfrm>
          <a:off x="11081385" y="571500"/>
          <a:ext cx="2911928" cy="80663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16</xdr:col>
      <xdr:colOff>500743</xdr:colOff>
      <xdr:row>16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042757C-15B5-41EF-977C-72199F291E92}"/>
                </a:ext>
              </a:extLst>
            </xdr:cNvPr>
            <xdr:cNvSpPr txBox="1"/>
          </xdr:nvSpPr>
          <xdr:spPr>
            <a:xfrm>
              <a:off x="11654518" y="303031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042757C-15B5-41EF-977C-72199F291E92}"/>
                </a:ext>
              </a:extLst>
            </xdr:cNvPr>
            <xdr:cNvSpPr txBox="1"/>
          </xdr:nvSpPr>
          <xdr:spPr>
            <a:xfrm>
              <a:off x="11654518" y="303031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137886</xdr:colOff>
      <xdr:row>11</xdr:row>
      <xdr:rowOff>45357</xdr:rowOff>
    </xdr:from>
    <xdr:to>
      <xdr:col>30</xdr:col>
      <xdr:colOff>244022</xdr:colOff>
      <xdr:row>31</xdr:row>
      <xdr:rowOff>39915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C404B111-D488-4DA4-A1F9-A8D2AB6DE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3861" y="2121807"/>
          <a:ext cx="6011636" cy="3728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35</xdr:row>
      <xdr:rowOff>176893</xdr:rowOff>
    </xdr:from>
    <xdr:to>
      <xdr:col>25</xdr:col>
      <xdr:colOff>481693</xdr:colOff>
      <xdr:row>37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48CED11-50F9-41FC-BDEB-EABC79C3BC03}"/>
            </a:ext>
          </a:extLst>
        </xdr:cNvPr>
        <xdr:cNvSpPr txBox="1"/>
      </xdr:nvSpPr>
      <xdr:spPr>
        <a:xfrm>
          <a:off x="11744325" y="6739618"/>
          <a:ext cx="5206093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17</xdr:col>
      <xdr:colOff>557894</xdr:colOff>
      <xdr:row>39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2050A3F-5BF4-4C2B-BED1-7204E0D6E040}"/>
                </a:ext>
              </a:extLst>
            </xdr:cNvPr>
            <xdr:cNvSpPr txBox="1"/>
          </xdr:nvSpPr>
          <xdr:spPr>
            <a:xfrm>
              <a:off x="12302219" y="73247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2050A3F-5BF4-4C2B-BED1-7204E0D6E040}"/>
                </a:ext>
              </a:extLst>
            </xdr:cNvPr>
            <xdr:cNvSpPr txBox="1"/>
          </xdr:nvSpPr>
          <xdr:spPr>
            <a:xfrm>
              <a:off x="12302219" y="73247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51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A36741B-8379-4C2D-B330-158D5448D1E0}"/>
                </a:ext>
              </a:extLst>
            </xdr:cNvPr>
            <xdr:cNvSpPr txBox="1"/>
          </xdr:nvSpPr>
          <xdr:spPr>
            <a:xfrm>
              <a:off x="12211049" y="9996714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A36741B-8379-4C2D-B330-158D5448D1E0}"/>
                </a:ext>
              </a:extLst>
            </xdr:cNvPr>
            <xdr:cNvSpPr txBox="1"/>
          </xdr:nvSpPr>
          <xdr:spPr>
            <a:xfrm>
              <a:off x="12211049" y="9996714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50</xdr:row>
      <xdr:rowOff>79375</xdr:rowOff>
    </xdr:from>
    <xdr:to>
      <xdr:col>22</xdr:col>
      <xdr:colOff>365125</xdr:colOff>
      <xdr:row>50</xdr:row>
      <xdr:rowOff>95250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D95E007-EEFC-4C03-A3B4-C6166826412E}"/>
            </a:ext>
          </a:extLst>
        </xdr:cNvPr>
        <xdr:cNvCxnSpPr/>
      </xdr:nvCxnSpPr>
      <xdr:spPr>
        <a:xfrm flipV="1">
          <a:off x="11966575" y="9880600"/>
          <a:ext cx="309562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39</xdr:row>
      <xdr:rowOff>15875</xdr:rowOff>
    </xdr:from>
    <xdr:to>
      <xdr:col>22</xdr:col>
      <xdr:colOff>444500</xdr:colOff>
      <xdr:row>49</xdr:row>
      <xdr:rowOff>15875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7EEA96E1-0EE0-4B73-9A62-50DB01A55FD4}"/>
            </a:ext>
          </a:extLst>
        </xdr:cNvPr>
        <xdr:cNvSpPr/>
      </xdr:nvSpPr>
      <xdr:spPr>
        <a:xfrm>
          <a:off x="14903450" y="7340600"/>
          <a:ext cx="238125" cy="2286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43</xdr:row>
      <xdr:rowOff>31750</xdr:rowOff>
    </xdr:from>
    <xdr:to>
      <xdr:col>26</xdr:col>
      <xdr:colOff>539751</xdr:colOff>
      <xdr:row>45</xdr:row>
      <xdr:rowOff>151493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AD399FA-FC3B-4BAE-BA99-105F3E9B575C}"/>
            </a:ext>
          </a:extLst>
        </xdr:cNvPr>
        <xdr:cNvSpPr txBox="1"/>
      </xdr:nvSpPr>
      <xdr:spPr>
        <a:xfrm>
          <a:off x="15398751" y="8118475"/>
          <a:ext cx="2200275" cy="5959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51</xdr:row>
      <xdr:rowOff>9526</xdr:rowOff>
    </xdr:from>
    <xdr:to>
      <xdr:col>22</xdr:col>
      <xdr:colOff>412751</xdr:colOff>
      <xdr:row>55</xdr:row>
      <xdr:rowOff>47625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0AB04446-6107-4202-9B4E-F6507DFFAEAC}"/>
            </a:ext>
          </a:extLst>
        </xdr:cNvPr>
        <xdr:cNvSpPr/>
      </xdr:nvSpPr>
      <xdr:spPr>
        <a:xfrm>
          <a:off x="14855826" y="10001251"/>
          <a:ext cx="254000" cy="9810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52</xdr:row>
      <xdr:rowOff>85724</xdr:rowOff>
    </xdr:from>
    <xdr:to>
      <xdr:col>26</xdr:col>
      <xdr:colOff>440418</xdr:colOff>
      <xdr:row>54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3743868-020E-4CFC-9BEE-8CC8D1992447}"/>
            </a:ext>
          </a:extLst>
        </xdr:cNvPr>
        <xdr:cNvSpPr txBox="1"/>
      </xdr:nvSpPr>
      <xdr:spPr>
        <a:xfrm>
          <a:off x="15286718" y="10448924"/>
          <a:ext cx="2212975" cy="4476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8</xdr:row>
      <xdr:rowOff>0</xdr:rowOff>
    </xdr:from>
    <xdr:to>
      <xdr:col>24</xdr:col>
      <xdr:colOff>394608</xdr:colOff>
      <xdr:row>10</xdr:row>
      <xdr:rowOff>54429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B7AAAB4-B23E-459F-A1C7-B786F994B632}"/>
            </a:ext>
          </a:extLst>
        </xdr:cNvPr>
        <xdr:cNvSpPr txBox="1"/>
      </xdr:nvSpPr>
      <xdr:spPr>
        <a:xfrm>
          <a:off x="11066690" y="1524000"/>
          <a:ext cx="5206093" cy="4259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493487</xdr:colOff>
      <xdr:row>28</xdr:row>
      <xdr:rowOff>65314</xdr:rowOff>
    </xdr:from>
    <xdr:to>
      <xdr:col>24</xdr:col>
      <xdr:colOff>417287</xdr:colOff>
      <xdr:row>31</xdr:row>
      <xdr:rowOff>21772</xdr:rowOff>
    </xdr:to>
    <xdr:sp macro="" textlink="">
      <xdr:nvSpPr>
        <xdr:cNvPr id="19" name="Star: 4 Points 18">
          <a:extLst>
            <a:ext uri="{FF2B5EF4-FFF2-40B4-BE49-F238E27FC236}">
              <a16:creationId xmlns:a16="http://schemas.microsoft.com/office/drawing/2014/main" id="{5CDD1F89-20F8-475C-945F-725A7EEC7B2F}"/>
            </a:ext>
          </a:extLst>
        </xdr:cNvPr>
        <xdr:cNvSpPr/>
      </xdr:nvSpPr>
      <xdr:spPr>
        <a:xfrm>
          <a:off x="15781112" y="5332639"/>
          <a:ext cx="514350" cy="499383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35</xdr:row>
      <xdr:rowOff>54428</xdr:rowOff>
    </xdr:from>
    <xdr:to>
      <xdr:col>25</xdr:col>
      <xdr:colOff>141514</xdr:colOff>
      <xdr:row>38</xdr:row>
      <xdr:rowOff>10886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BAFD7CE0-0065-4E0E-9092-6D54285B3D9D}"/>
            </a:ext>
          </a:extLst>
        </xdr:cNvPr>
        <xdr:cNvSpPr/>
      </xdr:nvSpPr>
      <xdr:spPr>
        <a:xfrm>
          <a:off x="16095889" y="6617153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277585</xdr:colOff>
      <xdr:row>28</xdr:row>
      <xdr:rowOff>90714</xdr:rowOff>
    </xdr:from>
    <xdr:to>
      <xdr:col>23</xdr:col>
      <xdr:colOff>201385</xdr:colOff>
      <xdr:row>31</xdr:row>
      <xdr:rowOff>47172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D731BFC8-82EE-4ABE-B1EC-EA673696F8A9}"/>
            </a:ext>
          </a:extLst>
        </xdr:cNvPr>
        <xdr:cNvSpPr/>
      </xdr:nvSpPr>
      <xdr:spPr>
        <a:xfrm>
          <a:off x="14974660" y="5358039"/>
          <a:ext cx="514350" cy="499383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252186</xdr:colOff>
      <xdr:row>36</xdr:row>
      <xdr:rowOff>92529</xdr:rowOff>
    </xdr:from>
    <xdr:to>
      <xdr:col>13</xdr:col>
      <xdr:colOff>415472</xdr:colOff>
      <xdr:row>41</xdr:row>
      <xdr:rowOff>63500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39FDCE4-80A4-4709-A475-FD4020754C6C}"/>
            </a:ext>
          </a:extLst>
        </xdr:cNvPr>
        <xdr:cNvSpPr txBox="1"/>
      </xdr:nvSpPr>
      <xdr:spPr>
        <a:xfrm>
          <a:off x="842736" y="6845754"/>
          <a:ext cx="8954861" cy="923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test is &lt; than z critical Reject Ho.</a:t>
          </a:r>
        </a:p>
      </xdr:txBody>
    </xdr:sp>
    <xdr:clientData/>
  </xdr:twoCellAnchor>
  <xdr:twoCellAnchor>
    <xdr:from>
      <xdr:col>31</xdr:col>
      <xdr:colOff>468087</xdr:colOff>
      <xdr:row>34</xdr:row>
      <xdr:rowOff>65314</xdr:rowOff>
    </xdr:from>
    <xdr:to>
      <xdr:col>32</xdr:col>
      <xdr:colOff>391887</xdr:colOff>
      <xdr:row>37</xdr:row>
      <xdr:rowOff>21772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5B7DAAAB-97FC-4F73-9CA3-915B03E93B7D}"/>
            </a:ext>
          </a:extLst>
        </xdr:cNvPr>
        <xdr:cNvSpPr/>
      </xdr:nvSpPr>
      <xdr:spPr>
        <a:xfrm>
          <a:off x="20480112" y="6447064"/>
          <a:ext cx="514350" cy="518433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9E75A15-2F17-48BC-B62C-054EB73CE7E4}"/>
            </a:ext>
          </a:extLst>
        </xdr:cNvPr>
        <xdr:cNvSpPr/>
      </xdr:nvSpPr>
      <xdr:spPr>
        <a:xfrm>
          <a:off x="2871109" y="595989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8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122</xdr:row>
      <xdr:rowOff>81643</xdr:rowOff>
    </xdr:from>
    <xdr:to>
      <xdr:col>28</xdr:col>
      <xdr:colOff>562790</xdr:colOff>
      <xdr:row>122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E352E85-087F-4D69-B234-96A0384486C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21057F-4A28-4F1B-8E9A-F0D0611F62D8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39</xdr:row>
      <xdr:rowOff>152400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3F378E6-C329-4BDC-BE9A-69D792B53F72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163286</xdr:colOff>
      <xdr:row>10</xdr:row>
      <xdr:rowOff>54429</xdr:rowOff>
    </xdr:from>
    <xdr:to>
      <xdr:col>13</xdr:col>
      <xdr:colOff>326572</xdr:colOff>
      <xdr:row>33</xdr:row>
      <xdr:rowOff>130629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1866CE1-32AF-4D1D-A51C-16681E0B7001}"/>
            </a:ext>
          </a:extLst>
        </xdr:cNvPr>
        <xdr:cNvSpPr txBox="1"/>
      </xdr:nvSpPr>
      <xdr:spPr>
        <a:xfrm>
          <a:off x="772886" y="1905000"/>
          <a:ext cx="9220200" cy="419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334 p.6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100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1955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Assume the population standard deviation is known to be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150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Using the significance level of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0.01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test this hypothesis.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Should Ho be rejected?</a:t>
          </a:r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1" baseline="0">
              <a:latin typeface="Lucida Bright" panose="02040602050505020304" pitchFamily="18" charset="0"/>
            </a:rPr>
            <a:t>.</a:t>
          </a:r>
        </a:p>
      </xdr:txBody>
    </xdr:sp>
    <xdr:clientData/>
  </xdr:twoCellAnchor>
  <xdr:twoCellAnchor editAs="oneCell">
    <xdr:from>
      <xdr:col>20</xdr:col>
      <xdr:colOff>137886</xdr:colOff>
      <xdr:row>11</xdr:row>
      <xdr:rowOff>45357</xdr:rowOff>
    </xdr:from>
    <xdr:to>
      <xdr:col>30</xdr:col>
      <xdr:colOff>244022</xdr:colOff>
      <xdr:row>31</xdr:row>
      <xdr:rowOff>39915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67754914-8614-49FD-A815-3FFB0801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2486" y="2001157"/>
          <a:ext cx="6202136" cy="360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396875</xdr:colOff>
      <xdr:row>2</xdr:row>
      <xdr:rowOff>174625</xdr:rowOff>
    </xdr:from>
    <xdr:to>
      <xdr:col>28</xdr:col>
      <xdr:colOff>170090</xdr:colOff>
      <xdr:row>7</xdr:row>
      <xdr:rowOff>25490</xdr:rowOff>
    </xdr:to>
    <xdr:sp macro="" textlink="">
      <xdr:nvSpPr>
        <xdr:cNvPr id="27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F48138-C47F-4B08-8CF2-05FB4CD5DE71}"/>
            </a:ext>
          </a:extLst>
        </xdr:cNvPr>
        <xdr:cNvSpPr/>
      </xdr:nvSpPr>
      <xdr:spPr>
        <a:xfrm>
          <a:off x="16208375" y="555625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16</xdr:col>
      <xdr:colOff>476250</xdr:colOff>
      <xdr:row>2</xdr:row>
      <xdr:rowOff>174625</xdr:rowOff>
    </xdr:from>
    <xdr:to>
      <xdr:col>22</xdr:col>
      <xdr:colOff>421821</xdr:colOff>
      <xdr:row>7</xdr:row>
      <xdr:rowOff>25490</xdr:rowOff>
    </xdr:to>
    <xdr:sp macro="" textlink="">
      <xdr:nvSpPr>
        <xdr:cNvPr id="28" name="Rounded Rectangle 52">
          <a:extLst>
            <a:ext uri="{FF2B5EF4-FFF2-40B4-BE49-F238E27FC236}">
              <a16:creationId xmlns:a16="http://schemas.microsoft.com/office/drawing/2014/main" id="{E961DF20-DAFE-4FA7-A32A-369C400ECB97}"/>
            </a:ext>
          </a:extLst>
        </xdr:cNvPr>
        <xdr:cNvSpPr/>
      </xdr:nvSpPr>
      <xdr:spPr>
        <a:xfrm>
          <a:off x="11588750" y="555625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F9E5575-A82F-48C3-BABE-B5DDF1AD280F}"/>
            </a:ext>
          </a:extLst>
        </xdr:cNvPr>
        <xdr:cNvSpPr/>
      </xdr:nvSpPr>
      <xdr:spPr>
        <a:xfrm>
          <a:off x="2813959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9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CECF91C3-1DF3-479B-A356-335F5764AA5E}"/>
            </a:ext>
          </a:extLst>
        </xdr:cNvPr>
        <xdr:cNvSpPr/>
      </xdr:nvSpPr>
      <xdr:spPr>
        <a:xfrm>
          <a:off x="18757446" y="2625634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F87E79-EC51-44AA-A335-88BA4C8514CF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422729</xdr:colOff>
      <xdr:row>1</xdr:row>
      <xdr:rowOff>56243</xdr:rowOff>
    </xdr:from>
    <xdr:to>
      <xdr:col>14</xdr:col>
      <xdr:colOff>455386</xdr:colOff>
      <xdr:row>44</xdr:row>
      <xdr:rowOff>101600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71BAC80-DB52-4E4C-AFB6-CB179EFFE789}"/>
            </a:ext>
          </a:extLst>
        </xdr:cNvPr>
        <xdr:cNvCxnSpPr/>
      </xdr:nvCxnSpPr>
      <xdr:spPr>
        <a:xfrm>
          <a:off x="10395404" y="246743"/>
          <a:ext cx="32657" cy="85416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446313</xdr:colOff>
      <xdr:row>10</xdr:row>
      <xdr:rowOff>32658</xdr:rowOff>
    </xdr:from>
    <xdr:to>
      <xdr:col>13</xdr:col>
      <xdr:colOff>609599</xdr:colOff>
      <xdr:row>32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4BA1331-13F6-4320-9972-4714425E31A6}"/>
            </a:ext>
          </a:extLst>
        </xdr:cNvPr>
        <xdr:cNvSpPr txBox="1"/>
      </xdr:nvSpPr>
      <xdr:spPr>
        <a:xfrm>
          <a:off x="1036863" y="1937658"/>
          <a:ext cx="8935811" cy="46536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337 p.12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≤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&gt;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64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1022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Assume the population standard deviation is known to be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80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16</xdr:col>
      <xdr:colOff>206829</xdr:colOff>
      <xdr:row>3</xdr:row>
      <xdr:rowOff>163286</xdr:rowOff>
    </xdr:from>
    <xdr:to>
      <xdr:col>21</xdr:col>
      <xdr:colOff>166007</xdr:colOff>
      <xdr:row>8</xdr:row>
      <xdr:rowOff>22860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6B0709CE-0EA9-4E84-A2D6-1AD0EE671ECE}"/>
            </a:ext>
          </a:extLst>
        </xdr:cNvPr>
        <xdr:cNvSpPr/>
      </xdr:nvSpPr>
      <xdr:spPr>
        <a:xfrm>
          <a:off x="11360604" y="734786"/>
          <a:ext cx="2911928" cy="812074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17</xdr:col>
      <xdr:colOff>500743</xdr:colOff>
      <xdr:row>20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D5034BA-9B02-46C4-BA25-C983FC04A3ED}"/>
                </a:ext>
              </a:extLst>
            </xdr:cNvPr>
            <xdr:cNvSpPr txBox="1"/>
          </xdr:nvSpPr>
          <xdr:spPr>
            <a:xfrm>
              <a:off x="12245068" y="395423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D5034BA-9B02-46C4-BA25-C983FC04A3ED}"/>
                </a:ext>
              </a:extLst>
            </xdr:cNvPr>
            <xdr:cNvSpPr txBox="1"/>
          </xdr:nvSpPr>
          <xdr:spPr>
            <a:xfrm>
              <a:off x="12245068" y="395423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21</xdr:col>
      <xdr:colOff>404586</xdr:colOff>
      <xdr:row>15</xdr:row>
      <xdr:rowOff>32657</xdr:rowOff>
    </xdr:from>
    <xdr:to>
      <xdr:col>31</xdr:col>
      <xdr:colOff>510722</xdr:colOff>
      <xdr:row>35</xdr:row>
      <xdr:rowOff>34835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62A4953E-51FC-423E-BA2F-D2A4F61E2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1111" y="2890157"/>
          <a:ext cx="6011636" cy="415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590550</xdr:colOff>
      <xdr:row>39</xdr:row>
      <xdr:rowOff>176893</xdr:rowOff>
    </xdr:from>
    <xdr:to>
      <xdr:col>26</xdr:col>
      <xdr:colOff>481693</xdr:colOff>
      <xdr:row>41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87B793B-748D-4EA9-8E9A-9172592E88C9}"/>
            </a:ext>
          </a:extLst>
        </xdr:cNvPr>
        <xdr:cNvSpPr txBox="1"/>
      </xdr:nvSpPr>
      <xdr:spPr>
        <a:xfrm>
          <a:off x="12334875" y="7949293"/>
          <a:ext cx="5206093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18</xdr:col>
      <xdr:colOff>557894</xdr:colOff>
      <xdr:row>43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7C93D72-23CB-4C7E-BB43-D5A1F93367DD}"/>
                </a:ext>
              </a:extLst>
            </xdr:cNvPr>
            <xdr:cNvSpPr txBox="1"/>
          </xdr:nvSpPr>
          <xdr:spPr>
            <a:xfrm>
              <a:off x="12892769" y="84963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7C93D72-23CB-4C7E-BB43-D5A1F93367DD}"/>
                </a:ext>
              </a:extLst>
            </xdr:cNvPr>
            <xdr:cNvSpPr txBox="1"/>
          </xdr:nvSpPr>
          <xdr:spPr>
            <a:xfrm>
              <a:off x="12892769" y="84963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18</xdr:col>
      <xdr:colOff>466724</xdr:colOff>
      <xdr:row>55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18B6706-70DF-4231-A7B9-9AF2C08AC403}"/>
                </a:ext>
              </a:extLst>
            </xdr:cNvPr>
            <xdr:cNvSpPr txBox="1"/>
          </xdr:nvSpPr>
          <xdr:spPr>
            <a:xfrm>
              <a:off x="12801599" y="111682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18B6706-70DF-4231-A7B9-9AF2C08AC403}"/>
                </a:ext>
              </a:extLst>
            </xdr:cNvPr>
            <xdr:cNvSpPr txBox="1"/>
          </xdr:nvSpPr>
          <xdr:spPr>
            <a:xfrm>
              <a:off x="12801599" y="111682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18</xdr:col>
      <xdr:colOff>222250</xdr:colOff>
      <xdr:row>54</xdr:row>
      <xdr:rowOff>79375</xdr:rowOff>
    </xdr:from>
    <xdr:to>
      <xdr:col>23</xdr:col>
      <xdr:colOff>365125</xdr:colOff>
      <xdr:row>54</xdr:row>
      <xdr:rowOff>95250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F96E4781-B857-4721-803B-47CB346C6D70}"/>
            </a:ext>
          </a:extLst>
        </xdr:cNvPr>
        <xdr:cNvCxnSpPr/>
      </xdr:nvCxnSpPr>
      <xdr:spPr>
        <a:xfrm flipV="1">
          <a:off x="12557125" y="11052175"/>
          <a:ext cx="309562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206375</xdr:colOff>
      <xdr:row>43</xdr:row>
      <xdr:rowOff>15875</xdr:rowOff>
    </xdr:from>
    <xdr:to>
      <xdr:col>23</xdr:col>
      <xdr:colOff>444500</xdr:colOff>
      <xdr:row>53</xdr:row>
      <xdr:rowOff>15875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678E6008-0D38-4E33-8B2A-0BBC6129DA85}"/>
            </a:ext>
          </a:extLst>
        </xdr:cNvPr>
        <xdr:cNvSpPr/>
      </xdr:nvSpPr>
      <xdr:spPr>
        <a:xfrm>
          <a:off x="15494000" y="8512175"/>
          <a:ext cx="238125" cy="2286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111126</xdr:colOff>
      <xdr:row>47</xdr:row>
      <xdr:rowOff>31750</xdr:rowOff>
    </xdr:from>
    <xdr:to>
      <xdr:col>27</xdr:col>
      <xdr:colOff>539751</xdr:colOff>
      <xdr:row>49</xdr:row>
      <xdr:rowOff>151493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BB9AB82-F8EC-435D-A9E0-5F5E825A5A0D}"/>
            </a:ext>
          </a:extLst>
        </xdr:cNvPr>
        <xdr:cNvSpPr txBox="1"/>
      </xdr:nvSpPr>
      <xdr:spPr>
        <a:xfrm>
          <a:off x="15989301" y="9290050"/>
          <a:ext cx="2200275" cy="5959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23</xdr:col>
      <xdr:colOff>158751</xdr:colOff>
      <xdr:row>55</xdr:row>
      <xdr:rowOff>9526</xdr:rowOff>
    </xdr:from>
    <xdr:to>
      <xdr:col>23</xdr:col>
      <xdr:colOff>412751</xdr:colOff>
      <xdr:row>59</xdr:row>
      <xdr:rowOff>47625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5F509F99-A632-4B55-A155-36D2FABA9144}"/>
            </a:ext>
          </a:extLst>
        </xdr:cNvPr>
        <xdr:cNvSpPr/>
      </xdr:nvSpPr>
      <xdr:spPr>
        <a:xfrm>
          <a:off x="15446376" y="11172826"/>
          <a:ext cx="254000" cy="9810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599168</xdr:colOff>
      <xdr:row>56</xdr:row>
      <xdr:rowOff>85724</xdr:rowOff>
    </xdr:from>
    <xdr:to>
      <xdr:col>27</xdr:col>
      <xdr:colOff>440418</xdr:colOff>
      <xdr:row>58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B256CA5-E014-4F2E-8192-8C4BD9F00F78}"/>
            </a:ext>
          </a:extLst>
        </xdr:cNvPr>
        <xdr:cNvSpPr txBox="1"/>
      </xdr:nvSpPr>
      <xdr:spPr>
        <a:xfrm>
          <a:off x="15877268" y="11620499"/>
          <a:ext cx="2212975" cy="4476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503465</xdr:colOff>
      <xdr:row>12</xdr:row>
      <xdr:rowOff>0</xdr:rowOff>
    </xdr:from>
    <xdr:to>
      <xdr:col>25</xdr:col>
      <xdr:colOff>394608</xdr:colOff>
      <xdr:row>14</xdr:row>
      <xdr:rowOff>54429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16105F7-EA7D-4476-8341-2B39C2F25266}"/>
            </a:ext>
          </a:extLst>
        </xdr:cNvPr>
        <xdr:cNvSpPr txBox="1"/>
      </xdr:nvSpPr>
      <xdr:spPr>
        <a:xfrm>
          <a:off x="11657240" y="2286000"/>
          <a:ext cx="5206093" cy="4354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10887</xdr:colOff>
      <xdr:row>32</xdr:row>
      <xdr:rowOff>65314</xdr:rowOff>
    </xdr:from>
    <xdr:to>
      <xdr:col>27</xdr:col>
      <xdr:colOff>544287</xdr:colOff>
      <xdr:row>35</xdr:row>
      <xdr:rowOff>21772</xdr:rowOff>
    </xdr:to>
    <xdr:sp macro="" textlink="">
      <xdr:nvSpPr>
        <xdr:cNvPr id="19" name="Star: 4 Points 18">
          <a:extLst>
            <a:ext uri="{FF2B5EF4-FFF2-40B4-BE49-F238E27FC236}">
              <a16:creationId xmlns:a16="http://schemas.microsoft.com/office/drawing/2014/main" id="{77D0AD11-23BA-49D5-8679-38E7A06DC20B}"/>
            </a:ext>
          </a:extLst>
        </xdr:cNvPr>
        <xdr:cNvSpPr/>
      </xdr:nvSpPr>
      <xdr:spPr>
        <a:xfrm>
          <a:off x="17660712" y="6504214"/>
          <a:ext cx="533400" cy="5279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217714</xdr:colOff>
      <xdr:row>39</xdr:row>
      <xdr:rowOff>54428</xdr:rowOff>
    </xdr:from>
    <xdr:to>
      <xdr:col>26</xdr:col>
      <xdr:colOff>141514</xdr:colOff>
      <xdr:row>42</xdr:row>
      <xdr:rowOff>10886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84474CF6-B823-41EA-A99B-9964826A0D25}"/>
            </a:ext>
          </a:extLst>
        </xdr:cNvPr>
        <xdr:cNvSpPr/>
      </xdr:nvSpPr>
      <xdr:spPr>
        <a:xfrm>
          <a:off x="16686439" y="7826828"/>
          <a:ext cx="514350" cy="499383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252185</xdr:colOff>
      <xdr:row>32</xdr:row>
      <xdr:rowOff>52614</xdr:rowOff>
    </xdr:from>
    <xdr:to>
      <xdr:col>29</xdr:col>
      <xdr:colOff>175985</xdr:colOff>
      <xdr:row>35</xdr:row>
      <xdr:rowOff>9072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47097BAC-5769-4CEB-B8F0-DE451A9EE12C}"/>
            </a:ext>
          </a:extLst>
        </xdr:cNvPr>
        <xdr:cNvSpPr/>
      </xdr:nvSpPr>
      <xdr:spPr>
        <a:xfrm>
          <a:off x="18492560" y="6491514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457200</xdr:colOff>
      <xdr:row>35</xdr:row>
      <xdr:rowOff>0</xdr:rowOff>
    </xdr:from>
    <xdr:to>
      <xdr:col>14</xdr:col>
      <xdr:colOff>163286</xdr:colOff>
      <xdr:row>40</xdr:row>
      <xdr:rowOff>9071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B1D067C-7B05-4EC9-B0F3-77D5D63D948D}"/>
            </a:ext>
          </a:extLst>
        </xdr:cNvPr>
        <xdr:cNvSpPr txBox="1"/>
      </xdr:nvSpPr>
      <xdr:spPr>
        <a:xfrm>
          <a:off x="1047750" y="7010400"/>
          <a:ext cx="9088211" cy="952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test is &gt; than z critical Reject Ho.</a:t>
          </a:r>
        </a:p>
      </xdr:txBody>
    </xdr:sp>
    <xdr:clientData/>
  </xdr:twoCellAnchor>
  <xdr:twoCellAnchor>
    <xdr:from>
      <xdr:col>33</xdr:col>
      <xdr:colOff>23587</xdr:colOff>
      <xdr:row>36</xdr:row>
      <xdr:rowOff>166914</xdr:rowOff>
    </xdr:from>
    <xdr:to>
      <xdr:col>33</xdr:col>
      <xdr:colOff>556987</xdr:colOff>
      <xdr:row>39</xdr:row>
      <xdr:rowOff>123372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FA74EF27-982B-4C21-BD28-20A88A3732CA}"/>
            </a:ext>
          </a:extLst>
        </xdr:cNvPr>
        <xdr:cNvSpPr/>
      </xdr:nvSpPr>
      <xdr:spPr>
        <a:xfrm>
          <a:off x="21216712" y="7367814"/>
          <a:ext cx="533400" cy="5279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0</xdr:rowOff>
    </xdr:from>
    <xdr:to>
      <xdr:col>12</xdr:col>
      <xdr:colOff>231322</xdr:colOff>
      <xdr:row>43</xdr:row>
      <xdr:rowOff>149679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546522" y="1660071"/>
          <a:ext cx="0" cy="72335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231321</xdr:colOff>
      <xdr:row>3</xdr:row>
      <xdr:rowOff>13606</xdr:rowOff>
    </xdr:from>
    <xdr:to>
      <xdr:col>19</xdr:col>
      <xdr:colOff>13607</xdr:colOff>
      <xdr:row>7</xdr:row>
      <xdr:rowOff>40821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0" y="585106"/>
          <a:ext cx="3456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</xdr:col>
      <xdr:colOff>571500</xdr:colOff>
      <xdr:row>9</xdr:row>
      <xdr:rowOff>95250</xdr:rowOff>
    </xdr:from>
    <xdr:to>
      <xdr:col>11</xdr:col>
      <xdr:colOff>394606</xdr:colOff>
      <xdr:row>33</xdr:row>
      <xdr:rowOff>27213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E1CD2D3-6F7D-40C4-859C-076553EB1D3B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598715</xdr:colOff>
      <xdr:row>2</xdr:row>
      <xdr:rowOff>149678</xdr:rowOff>
    </xdr:from>
    <xdr:to>
      <xdr:col>12</xdr:col>
      <xdr:colOff>95250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5679" y="530678"/>
          <a:ext cx="500742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10 Solution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52838586-4DCE-433B-B0AF-0BEBF4C32214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9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79D1CFA-7D95-4321-82DB-3DF85562BA91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90EB7D-5BCB-4A74-824D-AC7E5D54C662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422729</xdr:colOff>
      <xdr:row>1</xdr:row>
      <xdr:rowOff>56243</xdr:rowOff>
    </xdr:from>
    <xdr:to>
      <xdr:col>14</xdr:col>
      <xdr:colOff>455386</xdr:colOff>
      <xdr:row>44</xdr:row>
      <xdr:rowOff>101600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5F099DF-F6B5-4C8F-B151-54D91B4A905B}"/>
            </a:ext>
          </a:extLst>
        </xdr:cNvPr>
        <xdr:cNvCxnSpPr/>
      </xdr:nvCxnSpPr>
      <xdr:spPr>
        <a:xfrm>
          <a:off x="10709729" y="234043"/>
          <a:ext cx="32657" cy="81606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446313</xdr:colOff>
      <xdr:row>10</xdr:row>
      <xdr:rowOff>32658</xdr:rowOff>
    </xdr:from>
    <xdr:to>
      <xdr:col>13</xdr:col>
      <xdr:colOff>609599</xdr:colOff>
      <xdr:row>32</xdr:row>
      <xdr:rowOff>152400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93457C-D158-496A-80CB-85341E57E821}"/>
            </a:ext>
          </a:extLst>
        </xdr:cNvPr>
        <xdr:cNvSpPr txBox="1"/>
      </xdr:nvSpPr>
      <xdr:spPr>
        <a:xfrm>
          <a:off x="1055913" y="1810658"/>
          <a:ext cx="9231086" cy="45012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337 p.12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≤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&gt;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64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1022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Assume the population standard deviation is known to be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80</a:t>
          </a:r>
          <a:r>
            <a:rPr lang="en-US" sz="2000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 editAs="oneCell">
    <xdr:from>
      <xdr:col>21</xdr:col>
      <xdr:colOff>404586</xdr:colOff>
      <xdr:row>15</xdr:row>
      <xdr:rowOff>32657</xdr:rowOff>
    </xdr:from>
    <xdr:to>
      <xdr:col>31</xdr:col>
      <xdr:colOff>510722</xdr:colOff>
      <xdr:row>34</xdr:row>
      <xdr:rowOff>184514</xdr:rowOff>
    </xdr:to>
    <xdr:pic>
      <xdr:nvPicPr>
        <xdr:cNvPr id="11" name="Picture 10" descr="Related image">
          <a:extLst>
            <a:ext uri="{FF2B5EF4-FFF2-40B4-BE49-F238E27FC236}">
              <a16:creationId xmlns:a16="http://schemas.microsoft.com/office/drawing/2014/main" id="{8863A224-F8EA-4952-A7F0-D8E2CA2B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9186" y="2044337"/>
          <a:ext cx="6202136" cy="3675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333375</xdr:colOff>
      <xdr:row>3</xdr:row>
      <xdr:rowOff>174625</xdr:rowOff>
    </xdr:from>
    <xdr:to>
      <xdr:col>27</xdr:col>
      <xdr:colOff>106590</xdr:colOff>
      <xdr:row>8</xdr:row>
      <xdr:rowOff>25490</xdr:rowOff>
    </xdr:to>
    <xdr:sp macro="" textlink="">
      <xdr:nvSpPr>
        <xdr:cNvPr id="28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6ACBE7-7F01-4F46-AC12-970FE4689E36}"/>
            </a:ext>
          </a:extLst>
        </xdr:cNvPr>
        <xdr:cNvSpPr/>
      </xdr:nvSpPr>
      <xdr:spPr>
        <a:xfrm>
          <a:off x="15557500" y="746125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16</xdr:col>
      <xdr:colOff>301625</xdr:colOff>
      <xdr:row>4</xdr:row>
      <xdr:rowOff>47625</xdr:rowOff>
    </xdr:from>
    <xdr:to>
      <xdr:col>22</xdr:col>
      <xdr:colOff>247196</xdr:colOff>
      <xdr:row>8</xdr:row>
      <xdr:rowOff>88990</xdr:rowOff>
    </xdr:to>
    <xdr:sp macro="" textlink="">
      <xdr:nvSpPr>
        <xdr:cNvPr id="29" name="Rounded Rectangle 52">
          <a:extLst>
            <a:ext uri="{FF2B5EF4-FFF2-40B4-BE49-F238E27FC236}">
              <a16:creationId xmlns:a16="http://schemas.microsoft.com/office/drawing/2014/main" id="{4C88E4DE-D0F8-4571-B882-D9E33C90F91D}"/>
            </a:ext>
          </a:extLst>
        </xdr:cNvPr>
        <xdr:cNvSpPr/>
      </xdr:nvSpPr>
      <xdr:spPr>
        <a:xfrm>
          <a:off x="11414125" y="809625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88D2420F-0DCB-4E7C-813F-53D91B8CF146}"/>
            </a:ext>
          </a:extLst>
        </xdr:cNvPr>
        <xdr:cNvSpPr/>
      </xdr:nvSpPr>
      <xdr:spPr>
        <a:xfrm>
          <a:off x="2813959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10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B550817-87C9-48EB-BE9B-BAA56BE0AFAF}"/>
            </a:ext>
          </a:extLst>
        </xdr:cNvPr>
        <xdr:cNvSpPr/>
      </xdr:nvSpPr>
      <xdr:spPr>
        <a:xfrm>
          <a:off x="18757446" y="2613251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42A299-8D30-44BB-975E-990F2AF71370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45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87F13AE-A46D-4A5C-85A7-A0D7802C2C3C}"/>
            </a:ext>
          </a:extLst>
        </xdr:cNvPr>
        <xdr:cNvCxnSpPr/>
      </xdr:nvCxnSpPr>
      <xdr:spPr>
        <a:xfrm>
          <a:off x="10560504" y="500743"/>
          <a:ext cx="13607" cy="85670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413658</xdr:colOff>
      <xdr:row>9</xdr:row>
      <xdr:rowOff>163286</xdr:rowOff>
    </xdr:from>
    <xdr:to>
      <xdr:col>13</xdr:col>
      <xdr:colOff>576944</xdr:colOff>
      <xdr:row>31</xdr:row>
      <xdr:rowOff>97972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7259BB1-7529-4BFD-9320-C18DD7CA4D19}"/>
            </a:ext>
          </a:extLst>
        </xdr:cNvPr>
        <xdr:cNvSpPr txBox="1"/>
      </xdr:nvSpPr>
      <xdr:spPr>
        <a:xfrm>
          <a:off x="1004208" y="1877786"/>
          <a:ext cx="8954861" cy="4525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348 p.28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1,000)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not 1,000)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81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population standard deviation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975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16</xdr:col>
      <xdr:colOff>259080</xdr:colOff>
      <xdr:row>3</xdr:row>
      <xdr:rowOff>137160</xdr:rowOff>
    </xdr:from>
    <xdr:to>
      <xdr:col>21</xdr:col>
      <xdr:colOff>218258</xdr:colOff>
      <xdr:row>7</xdr:row>
      <xdr:rowOff>181791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A74B30B6-6C1F-472A-8C95-D8006415CE91}"/>
            </a:ext>
          </a:extLst>
        </xdr:cNvPr>
        <xdr:cNvSpPr/>
      </xdr:nvSpPr>
      <xdr:spPr>
        <a:xfrm>
          <a:off x="11412855" y="708660"/>
          <a:ext cx="2911928" cy="80663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</xdr:col>
      <xdr:colOff>381000</xdr:colOff>
      <xdr:row>33</xdr:row>
      <xdr:rowOff>87085</xdr:rowOff>
    </xdr:from>
    <xdr:to>
      <xdr:col>13</xdr:col>
      <xdr:colOff>555172</xdr:colOff>
      <xdr:row>38</xdr:row>
      <xdr:rowOff>59871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F7C7B98-9EAE-410A-8BF2-394CB4D0DEE8}"/>
            </a:ext>
          </a:extLst>
        </xdr:cNvPr>
        <xdr:cNvSpPr txBox="1"/>
      </xdr:nvSpPr>
      <xdr:spPr>
        <a:xfrm>
          <a:off x="971550" y="6754585"/>
          <a:ext cx="8965747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(test) is &lt; than z (critical):  Reject Ho.</a:t>
          </a:r>
        </a:p>
      </xdr:txBody>
    </xdr:sp>
    <xdr:clientData/>
  </xdr:twoCellAnchor>
  <xdr:oneCellAnchor>
    <xdr:from>
      <xdr:col>16</xdr:col>
      <xdr:colOff>500743</xdr:colOff>
      <xdr:row>19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DE7FBD7-F572-40A7-86E8-B776C9DD3244}"/>
                </a:ext>
              </a:extLst>
            </xdr:cNvPr>
            <xdr:cNvSpPr txBox="1"/>
          </xdr:nvSpPr>
          <xdr:spPr>
            <a:xfrm>
              <a:off x="11654518" y="377326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DE7FBD7-F572-40A7-86E8-B776C9DD3244}"/>
                </a:ext>
              </a:extLst>
            </xdr:cNvPr>
            <xdr:cNvSpPr txBox="1"/>
          </xdr:nvSpPr>
          <xdr:spPr>
            <a:xfrm>
              <a:off x="11654518" y="377326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34</xdr:row>
      <xdr:rowOff>55155</xdr:rowOff>
    </xdr:to>
    <xdr:pic>
      <xdr:nvPicPr>
        <xdr:cNvPr id="10" name="Picture 9" descr="Related image">
          <a:extLst>
            <a:ext uri="{FF2B5EF4-FFF2-40B4-BE49-F238E27FC236}">
              <a16:creationId xmlns:a16="http://schemas.microsoft.com/office/drawing/2014/main" id="{3927DC6E-2462-4096-8AD5-7A961053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061" y="2750457"/>
          <a:ext cx="5992586" cy="4162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38</xdr:row>
      <xdr:rowOff>176893</xdr:rowOff>
    </xdr:from>
    <xdr:to>
      <xdr:col>25</xdr:col>
      <xdr:colOff>481693</xdr:colOff>
      <xdr:row>40</xdr:row>
      <xdr:rowOff>119743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56FEB09-E87E-428B-A8FA-44B156715466}"/>
            </a:ext>
          </a:extLst>
        </xdr:cNvPr>
        <xdr:cNvSpPr txBox="1"/>
      </xdr:nvSpPr>
      <xdr:spPr>
        <a:xfrm>
          <a:off x="11744325" y="7796893"/>
          <a:ext cx="5206093" cy="314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17</xdr:col>
      <xdr:colOff>557894</xdr:colOff>
      <xdr:row>42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D4840FE-504F-4A09-B318-DA4DE8037B09}"/>
                </a:ext>
              </a:extLst>
            </xdr:cNvPr>
            <xdr:cNvSpPr txBox="1"/>
          </xdr:nvSpPr>
          <xdr:spPr>
            <a:xfrm>
              <a:off x="12302219" y="83534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D4840FE-504F-4A09-B318-DA4DE8037B09}"/>
                </a:ext>
              </a:extLst>
            </xdr:cNvPr>
            <xdr:cNvSpPr txBox="1"/>
          </xdr:nvSpPr>
          <xdr:spPr>
            <a:xfrm>
              <a:off x="12302219" y="83534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54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A88C65C1-11B5-4864-B5E5-52C771662B77}"/>
                </a:ext>
              </a:extLst>
            </xdr:cNvPr>
            <xdr:cNvSpPr txBox="1"/>
          </xdr:nvSpPr>
          <xdr:spPr>
            <a:xfrm>
              <a:off x="12211049" y="10853964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A88C65C1-11B5-4864-B5E5-52C771662B77}"/>
                </a:ext>
              </a:extLst>
            </xdr:cNvPr>
            <xdr:cNvSpPr txBox="1"/>
          </xdr:nvSpPr>
          <xdr:spPr>
            <a:xfrm>
              <a:off x="12211049" y="10853964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53</xdr:row>
      <xdr:rowOff>79375</xdr:rowOff>
    </xdr:from>
    <xdr:to>
      <xdr:col>22</xdr:col>
      <xdr:colOff>365125</xdr:colOff>
      <xdr:row>53</xdr:row>
      <xdr:rowOff>95250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536AD533-1C4F-4197-B45B-638966A9EA79}"/>
            </a:ext>
          </a:extLst>
        </xdr:cNvPr>
        <xdr:cNvCxnSpPr/>
      </xdr:nvCxnSpPr>
      <xdr:spPr>
        <a:xfrm flipV="1">
          <a:off x="11966575" y="10737850"/>
          <a:ext cx="309562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42</xdr:row>
      <xdr:rowOff>15875</xdr:rowOff>
    </xdr:from>
    <xdr:to>
      <xdr:col>22</xdr:col>
      <xdr:colOff>444500</xdr:colOff>
      <xdr:row>52</xdr:row>
      <xdr:rowOff>15875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3185E00B-24EA-481C-B6DF-7EB472418EB1}"/>
            </a:ext>
          </a:extLst>
        </xdr:cNvPr>
        <xdr:cNvSpPr/>
      </xdr:nvSpPr>
      <xdr:spPr>
        <a:xfrm>
          <a:off x="14903450" y="8369300"/>
          <a:ext cx="238125" cy="2114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46</xdr:row>
      <xdr:rowOff>31750</xdr:rowOff>
    </xdr:from>
    <xdr:to>
      <xdr:col>26</xdr:col>
      <xdr:colOff>539751</xdr:colOff>
      <xdr:row>48</xdr:row>
      <xdr:rowOff>151493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2DDD2AE-19F7-480E-8546-BADF8245C65D}"/>
            </a:ext>
          </a:extLst>
        </xdr:cNvPr>
        <xdr:cNvSpPr txBox="1"/>
      </xdr:nvSpPr>
      <xdr:spPr>
        <a:xfrm>
          <a:off x="15398751" y="9137650"/>
          <a:ext cx="220027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54</xdr:row>
      <xdr:rowOff>9526</xdr:rowOff>
    </xdr:from>
    <xdr:to>
      <xdr:col>22</xdr:col>
      <xdr:colOff>412751</xdr:colOff>
      <xdr:row>58</xdr:row>
      <xdr:rowOff>47625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481C85F8-A33C-4003-8D9D-10C8BFED4BB8}"/>
            </a:ext>
          </a:extLst>
        </xdr:cNvPr>
        <xdr:cNvSpPr/>
      </xdr:nvSpPr>
      <xdr:spPr>
        <a:xfrm>
          <a:off x="14855826" y="10858501"/>
          <a:ext cx="254000" cy="9810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55</xdr:row>
      <xdr:rowOff>85724</xdr:rowOff>
    </xdr:from>
    <xdr:to>
      <xdr:col>26</xdr:col>
      <xdr:colOff>440418</xdr:colOff>
      <xdr:row>57</xdr:row>
      <xdr:rowOff>152400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744EDF1-A463-4C99-9C1D-CFAE3DFF5285}"/>
            </a:ext>
          </a:extLst>
        </xdr:cNvPr>
        <xdr:cNvSpPr txBox="1"/>
      </xdr:nvSpPr>
      <xdr:spPr>
        <a:xfrm>
          <a:off x="15286718" y="11306174"/>
          <a:ext cx="2212975" cy="4476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11</xdr:row>
      <xdr:rowOff>0</xdr:rowOff>
    </xdr:from>
    <xdr:to>
      <xdr:col>24</xdr:col>
      <xdr:colOff>394608</xdr:colOff>
      <xdr:row>13</xdr:row>
      <xdr:rowOff>54429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BDCA093-2F63-42E8-AA93-817812B33CF8}"/>
            </a:ext>
          </a:extLst>
        </xdr:cNvPr>
        <xdr:cNvSpPr txBox="1"/>
      </xdr:nvSpPr>
      <xdr:spPr>
        <a:xfrm>
          <a:off x="11066690" y="2095500"/>
          <a:ext cx="5206093" cy="4354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24</xdr:col>
      <xdr:colOff>112487</xdr:colOff>
      <xdr:row>31</xdr:row>
      <xdr:rowOff>27214</xdr:rowOff>
    </xdr:from>
    <xdr:to>
      <xdr:col>25</xdr:col>
      <xdr:colOff>36287</xdr:colOff>
      <xdr:row>33</xdr:row>
      <xdr:rowOff>161472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E7A5127E-54D0-4F08-B674-AF1F4D207E2F}"/>
            </a:ext>
          </a:extLst>
        </xdr:cNvPr>
        <xdr:cNvSpPr/>
      </xdr:nvSpPr>
      <xdr:spPr>
        <a:xfrm>
          <a:off x="15990662" y="6332764"/>
          <a:ext cx="514350" cy="49620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38</xdr:row>
      <xdr:rowOff>54428</xdr:rowOff>
    </xdr:from>
    <xdr:to>
      <xdr:col>25</xdr:col>
      <xdr:colOff>141514</xdr:colOff>
      <xdr:row>41</xdr:row>
      <xdr:rowOff>10886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2E4130AC-A309-48F1-B486-34A0442DC76C}"/>
            </a:ext>
          </a:extLst>
        </xdr:cNvPr>
        <xdr:cNvSpPr/>
      </xdr:nvSpPr>
      <xdr:spPr>
        <a:xfrm>
          <a:off x="16095889" y="7674428"/>
          <a:ext cx="514350" cy="50890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23585</xdr:colOff>
      <xdr:row>31</xdr:row>
      <xdr:rowOff>14514</xdr:rowOff>
    </xdr:from>
    <xdr:to>
      <xdr:col>23</xdr:col>
      <xdr:colOff>556985</xdr:colOff>
      <xdr:row>33</xdr:row>
      <xdr:rowOff>148772</xdr:rowOff>
    </xdr:to>
    <xdr:sp macro="" textlink="">
      <xdr:nvSpPr>
        <xdr:cNvPr id="22" name="Star: 4 Points 21">
          <a:extLst>
            <a:ext uri="{FF2B5EF4-FFF2-40B4-BE49-F238E27FC236}">
              <a16:creationId xmlns:a16="http://schemas.microsoft.com/office/drawing/2014/main" id="{387D37EB-9196-4241-986E-0B1D17C082EC}"/>
            </a:ext>
          </a:extLst>
        </xdr:cNvPr>
        <xdr:cNvSpPr/>
      </xdr:nvSpPr>
      <xdr:spPr>
        <a:xfrm>
          <a:off x="15311210" y="6320064"/>
          <a:ext cx="533400" cy="49620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175987</xdr:colOff>
      <xdr:row>11</xdr:row>
      <xdr:rowOff>1814</xdr:rowOff>
    </xdr:from>
    <xdr:to>
      <xdr:col>24</xdr:col>
      <xdr:colOff>99787</xdr:colOff>
      <xdr:row>13</xdr:row>
      <xdr:rowOff>123372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58601ABC-A279-4E5F-9C1B-2616B86E787F}"/>
            </a:ext>
          </a:extLst>
        </xdr:cNvPr>
        <xdr:cNvSpPr/>
      </xdr:nvSpPr>
      <xdr:spPr>
        <a:xfrm>
          <a:off x="15463612" y="2097314"/>
          <a:ext cx="514350" cy="5025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493487</xdr:colOff>
      <xdr:row>37</xdr:row>
      <xdr:rowOff>1814</xdr:rowOff>
    </xdr:from>
    <xdr:to>
      <xdr:col>32</xdr:col>
      <xdr:colOff>417287</xdr:colOff>
      <xdr:row>39</xdr:row>
      <xdr:rowOff>136072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AC0BBCCF-7F78-47BC-AE80-19709778DE4E}"/>
            </a:ext>
          </a:extLst>
        </xdr:cNvPr>
        <xdr:cNvSpPr/>
      </xdr:nvSpPr>
      <xdr:spPr>
        <a:xfrm>
          <a:off x="20505512" y="7431314"/>
          <a:ext cx="514350" cy="5152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254000</xdr:colOff>
      <xdr:row>31</xdr:row>
      <xdr:rowOff>50800</xdr:rowOff>
    </xdr:from>
    <xdr:to>
      <xdr:col>28</xdr:col>
      <xdr:colOff>177800</xdr:colOff>
      <xdr:row>34</xdr:row>
      <xdr:rowOff>7258</xdr:rowOff>
    </xdr:to>
    <xdr:sp macro="" textlink="">
      <xdr:nvSpPr>
        <xdr:cNvPr id="26" name="Star: 4 Points 25">
          <a:extLst>
            <a:ext uri="{FF2B5EF4-FFF2-40B4-BE49-F238E27FC236}">
              <a16:creationId xmlns:a16="http://schemas.microsoft.com/office/drawing/2014/main" id="{A82ACDB9-CB82-4AE9-93E4-29F41DAD6EEF}"/>
            </a:ext>
          </a:extLst>
        </xdr:cNvPr>
        <xdr:cNvSpPr/>
      </xdr:nvSpPr>
      <xdr:spPr>
        <a:xfrm>
          <a:off x="18465800" y="6070600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1AF96D3-6329-4EAC-B9D9-E2E4C42697F8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10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5BBF43EC-D74C-4079-9D4A-628B28AF573F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F65438-43A6-423B-A880-71AB50F9A28A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45</xdr:row>
      <xdr:rowOff>152400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1E866F4-9055-4AB8-BFA6-619419575A37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413658</xdr:colOff>
      <xdr:row>9</xdr:row>
      <xdr:rowOff>163286</xdr:rowOff>
    </xdr:from>
    <xdr:to>
      <xdr:col>13</xdr:col>
      <xdr:colOff>576944</xdr:colOff>
      <xdr:row>31</xdr:row>
      <xdr:rowOff>97972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4C6790D-EEF7-4925-B6D0-DDD205A38190}"/>
            </a:ext>
          </a:extLst>
        </xdr:cNvPr>
        <xdr:cNvSpPr txBox="1"/>
      </xdr:nvSpPr>
      <xdr:spPr>
        <a:xfrm>
          <a:off x="1023258" y="1828800"/>
          <a:ext cx="9220200" cy="4082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348 p.28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1,000)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not 1,000)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81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population standard deviation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975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34</xdr:row>
      <xdr:rowOff>55155</xdr:rowOff>
    </xdr:to>
    <xdr:pic>
      <xdr:nvPicPr>
        <xdr:cNvPr id="13" name="Picture 12" descr="Related image">
          <a:extLst>
            <a:ext uri="{FF2B5EF4-FFF2-40B4-BE49-F238E27FC236}">
              <a16:creationId xmlns:a16="http://schemas.microsoft.com/office/drawing/2014/main" id="{9BAC4095-FC69-4276-8F4E-01112A2B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686" y="2598057"/>
          <a:ext cx="6202136" cy="4010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523875</xdr:colOff>
      <xdr:row>3</xdr:row>
      <xdr:rowOff>95250</xdr:rowOff>
    </xdr:from>
    <xdr:to>
      <xdr:col>26</xdr:col>
      <xdr:colOff>297090</xdr:colOff>
      <xdr:row>7</xdr:row>
      <xdr:rowOff>136615</xdr:rowOff>
    </xdr:to>
    <xdr:sp macro="" textlink="">
      <xdr:nvSpPr>
        <xdr:cNvPr id="30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6907E6-9651-4A9D-8A09-42F428D38809}"/>
            </a:ext>
          </a:extLst>
        </xdr:cNvPr>
        <xdr:cNvSpPr/>
      </xdr:nvSpPr>
      <xdr:spPr>
        <a:xfrm>
          <a:off x="15160625" y="66675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16</xdr:col>
      <xdr:colOff>0</xdr:colOff>
      <xdr:row>4</xdr:row>
      <xdr:rowOff>0</xdr:rowOff>
    </xdr:from>
    <xdr:to>
      <xdr:col>21</xdr:col>
      <xdr:colOff>532946</xdr:colOff>
      <xdr:row>8</xdr:row>
      <xdr:rowOff>41365</xdr:rowOff>
    </xdr:to>
    <xdr:sp macro="" textlink="">
      <xdr:nvSpPr>
        <xdr:cNvPr id="31" name="Rounded Rectangle 52">
          <a:extLst>
            <a:ext uri="{FF2B5EF4-FFF2-40B4-BE49-F238E27FC236}">
              <a16:creationId xmlns:a16="http://schemas.microsoft.com/office/drawing/2014/main" id="{4FB550F5-D352-4854-A93D-4E3EFAF26791}"/>
            </a:ext>
          </a:extLst>
        </xdr:cNvPr>
        <xdr:cNvSpPr/>
      </xdr:nvSpPr>
      <xdr:spPr>
        <a:xfrm>
          <a:off x="11112500" y="762000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90CDEE6-0BB9-45B5-98E8-6C0AF723DBE7}"/>
            </a:ext>
          </a:extLst>
        </xdr:cNvPr>
        <xdr:cNvSpPr/>
      </xdr:nvSpPr>
      <xdr:spPr>
        <a:xfrm>
          <a:off x="2813959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11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517071</xdr:colOff>
      <xdr:row>128</xdr:row>
      <xdr:rowOff>81643</xdr:rowOff>
    </xdr:from>
    <xdr:to>
      <xdr:col>27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8368634-080C-4D59-94CE-53DC723B3445}"/>
            </a:ext>
          </a:extLst>
        </xdr:cNvPr>
        <xdr:cNvSpPr/>
      </xdr:nvSpPr>
      <xdr:spPr>
        <a:xfrm>
          <a:off x="18166896" y="2616109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9B4146-A868-4103-ABC0-D8E4E304AB90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0</xdr:colOff>
      <xdr:row>45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01689C3-4751-45D2-8297-720CCC412D70}"/>
            </a:ext>
          </a:extLst>
        </xdr:cNvPr>
        <xdr:cNvCxnSpPr/>
      </xdr:nvCxnSpPr>
      <xdr:spPr>
        <a:xfrm>
          <a:off x="10560504" y="500743"/>
          <a:ext cx="2721" cy="86051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391886</xdr:colOff>
      <xdr:row>9</xdr:row>
      <xdr:rowOff>130629</xdr:rowOff>
    </xdr:from>
    <xdr:to>
      <xdr:col>13</xdr:col>
      <xdr:colOff>555172</xdr:colOff>
      <xdr:row>37</xdr:row>
      <xdr:rowOff>12700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791C7FD-3A41-46AA-9E23-F9FCEF7AACD9}"/>
            </a:ext>
          </a:extLst>
        </xdr:cNvPr>
        <xdr:cNvSpPr txBox="1"/>
      </xdr:nvSpPr>
      <xdr:spPr>
        <a:xfrm>
          <a:off x="982436" y="1845129"/>
          <a:ext cx="8954861" cy="5597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16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3,920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and the sample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0.01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Assume that the values in the population are normally distributed.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19</xdr:col>
      <xdr:colOff>462098</xdr:colOff>
      <xdr:row>8</xdr:row>
      <xdr:rowOff>44631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1EBB1FCB-E1F6-46D6-962A-3ED85EA2674A}"/>
            </a:ext>
          </a:extLst>
        </xdr:cNvPr>
        <xdr:cNvSpPr/>
      </xdr:nvSpPr>
      <xdr:spPr>
        <a:xfrm>
          <a:off x="10563225" y="762000"/>
          <a:ext cx="2824298" cy="80663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16</xdr:col>
      <xdr:colOff>500743</xdr:colOff>
      <xdr:row>19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BD0A789-4E5E-4AB2-854A-69BD7BFB5B08}"/>
                </a:ext>
              </a:extLst>
            </xdr:cNvPr>
            <xdr:cNvSpPr txBox="1"/>
          </xdr:nvSpPr>
          <xdr:spPr>
            <a:xfrm>
              <a:off x="11654518" y="377326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BD0A789-4E5E-4AB2-854A-69BD7BFB5B08}"/>
                </a:ext>
              </a:extLst>
            </xdr:cNvPr>
            <xdr:cNvSpPr txBox="1"/>
          </xdr:nvSpPr>
          <xdr:spPr>
            <a:xfrm>
              <a:off x="11654518" y="377326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36</xdr:row>
      <xdr:rowOff>123735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A24CD456-BF36-43A8-AFD8-66C2C387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061" y="2750457"/>
          <a:ext cx="5992586" cy="461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38</xdr:row>
      <xdr:rowOff>176893</xdr:rowOff>
    </xdr:from>
    <xdr:to>
      <xdr:col>25</xdr:col>
      <xdr:colOff>481693</xdr:colOff>
      <xdr:row>40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8482B97-C9E8-4C99-8799-1D5E0BE0A598}"/>
            </a:ext>
          </a:extLst>
        </xdr:cNvPr>
        <xdr:cNvSpPr txBox="1"/>
      </xdr:nvSpPr>
      <xdr:spPr>
        <a:xfrm>
          <a:off x="11744325" y="7796893"/>
          <a:ext cx="5206093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150131</xdr:colOff>
      <xdr:row>56</xdr:row>
      <xdr:rowOff>23132</xdr:rowOff>
    </xdr:from>
    <xdr:to>
      <xdr:col>17</xdr:col>
      <xdr:colOff>422273</xdr:colOff>
      <xdr:row>57</xdr:row>
      <xdr:rowOff>118382</xdr:rowOff>
    </xdr:to>
    <xdr:sp macro="" textlink="">
      <xdr:nvSpPr>
        <xdr:cNvPr id="11" name="5-Point Star 14">
          <a:extLst>
            <a:ext uri="{FF2B5EF4-FFF2-40B4-BE49-F238E27FC236}">
              <a16:creationId xmlns:a16="http://schemas.microsoft.com/office/drawing/2014/main" id="{BB87E460-F6F4-41BB-A83E-4BF5F89C2230}"/>
            </a:ext>
          </a:extLst>
        </xdr:cNvPr>
        <xdr:cNvSpPr/>
      </xdr:nvSpPr>
      <xdr:spPr>
        <a:xfrm>
          <a:off x="11894456" y="11481707"/>
          <a:ext cx="272142" cy="276225"/>
        </a:xfrm>
        <a:prstGeom prst="star5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17</xdr:col>
      <xdr:colOff>557894</xdr:colOff>
      <xdr:row>42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E7BEE86-3C0F-4065-B085-FA8D3BA3AF4C}"/>
                </a:ext>
              </a:extLst>
            </xdr:cNvPr>
            <xdr:cNvSpPr txBox="1"/>
          </xdr:nvSpPr>
          <xdr:spPr>
            <a:xfrm>
              <a:off x="12302219" y="83820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E7BEE86-3C0F-4065-B085-FA8D3BA3AF4C}"/>
                </a:ext>
              </a:extLst>
            </xdr:cNvPr>
            <xdr:cNvSpPr txBox="1"/>
          </xdr:nvSpPr>
          <xdr:spPr>
            <a:xfrm>
              <a:off x="12302219" y="83820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54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D32253B-2F83-45BB-95F2-CEC024E68A5D}"/>
                </a:ext>
              </a:extLst>
            </xdr:cNvPr>
            <xdr:cNvSpPr txBox="1"/>
          </xdr:nvSpPr>
          <xdr:spPr>
            <a:xfrm>
              <a:off x="12211049" y="109015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D32253B-2F83-45BB-95F2-CEC024E68A5D}"/>
                </a:ext>
              </a:extLst>
            </xdr:cNvPr>
            <xdr:cNvSpPr txBox="1"/>
          </xdr:nvSpPr>
          <xdr:spPr>
            <a:xfrm>
              <a:off x="12211049" y="109015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53</xdr:row>
      <xdr:rowOff>79375</xdr:rowOff>
    </xdr:from>
    <xdr:to>
      <xdr:col>22</xdr:col>
      <xdr:colOff>365125</xdr:colOff>
      <xdr:row>53</xdr:row>
      <xdr:rowOff>95250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AD4F887-218E-4C79-9148-F9F31193EA06}"/>
            </a:ext>
          </a:extLst>
        </xdr:cNvPr>
        <xdr:cNvCxnSpPr/>
      </xdr:nvCxnSpPr>
      <xdr:spPr>
        <a:xfrm flipV="1">
          <a:off x="11966575" y="10785475"/>
          <a:ext cx="309562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42</xdr:row>
      <xdr:rowOff>15875</xdr:rowOff>
    </xdr:from>
    <xdr:to>
      <xdr:col>22</xdr:col>
      <xdr:colOff>444500</xdr:colOff>
      <xdr:row>52</xdr:row>
      <xdr:rowOff>15875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1FE7BB15-FFC1-4683-AD93-2782B61ADA51}"/>
            </a:ext>
          </a:extLst>
        </xdr:cNvPr>
        <xdr:cNvSpPr/>
      </xdr:nvSpPr>
      <xdr:spPr>
        <a:xfrm>
          <a:off x="14903450" y="8397875"/>
          <a:ext cx="238125" cy="2133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46</xdr:row>
      <xdr:rowOff>31750</xdr:rowOff>
    </xdr:from>
    <xdr:to>
      <xdr:col>26</xdr:col>
      <xdr:colOff>539751</xdr:colOff>
      <xdr:row>48</xdr:row>
      <xdr:rowOff>151493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B4B85BE-989B-44B4-9C6C-595D4E90CB0A}"/>
            </a:ext>
          </a:extLst>
        </xdr:cNvPr>
        <xdr:cNvSpPr txBox="1"/>
      </xdr:nvSpPr>
      <xdr:spPr>
        <a:xfrm>
          <a:off x="15398751" y="9175750"/>
          <a:ext cx="220027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54</xdr:row>
      <xdr:rowOff>9526</xdr:rowOff>
    </xdr:from>
    <xdr:to>
      <xdr:col>22</xdr:col>
      <xdr:colOff>412751</xdr:colOff>
      <xdr:row>58</xdr:row>
      <xdr:rowOff>47625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8BDC7071-A959-4928-A531-17A385F8B9B6}"/>
            </a:ext>
          </a:extLst>
        </xdr:cNvPr>
        <xdr:cNvSpPr/>
      </xdr:nvSpPr>
      <xdr:spPr>
        <a:xfrm>
          <a:off x="14855826" y="10906126"/>
          <a:ext cx="254000" cy="9620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55</xdr:row>
      <xdr:rowOff>85724</xdr:rowOff>
    </xdr:from>
    <xdr:to>
      <xdr:col>26</xdr:col>
      <xdr:colOff>440418</xdr:colOff>
      <xdr:row>57</xdr:row>
      <xdr:rowOff>152400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D8FAEEE-8BFB-435B-B9FE-6385EFA1B809}"/>
            </a:ext>
          </a:extLst>
        </xdr:cNvPr>
        <xdr:cNvSpPr txBox="1"/>
      </xdr:nvSpPr>
      <xdr:spPr>
        <a:xfrm>
          <a:off x="15286718" y="11353799"/>
          <a:ext cx="2212975" cy="438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11</xdr:row>
      <xdr:rowOff>0</xdr:rowOff>
    </xdr:from>
    <xdr:to>
      <xdr:col>24</xdr:col>
      <xdr:colOff>394608</xdr:colOff>
      <xdr:row>13</xdr:row>
      <xdr:rowOff>54429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6AA10A6-5473-453A-9313-8F68A854E079}"/>
            </a:ext>
          </a:extLst>
        </xdr:cNvPr>
        <xdr:cNvSpPr txBox="1"/>
      </xdr:nvSpPr>
      <xdr:spPr>
        <a:xfrm>
          <a:off x="11066690" y="2095500"/>
          <a:ext cx="5206093" cy="4354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61687</xdr:colOff>
      <xdr:row>33</xdr:row>
      <xdr:rowOff>65314</xdr:rowOff>
    </xdr:from>
    <xdr:to>
      <xdr:col>23</xdr:col>
      <xdr:colOff>595087</xdr:colOff>
      <xdr:row>36</xdr:row>
      <xdr:rowOff>21772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C016035E-E051-4AA6-828C-926A57CD97A1}"/>
            </a:ext>
          </a:extLst>
        </xdr:cNvPr>
        <xdr:cNvSpPr/>
      </xdr:nvSpPr>
      <xdr:spPr>
        <a:xfrm>
          <a:off x="15349312" y="6732814"/>
          <a:ext cx="533400" cy="5279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38</xdr:row>
      <xdr:rowOff>54428</xdr:rowOff>
    </xdr:from>
    <xdr:to>
      <xdr:col>25</xdr:col>
      <xdr:colOff>141514</xdr:colOff>
      <xdr:row>41</xdr:row>
      <xdr:rowOff>10886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C7D984F2-3E45-45F8-8FBD-BA79B64967C6}"/>
            </a:ext>
          </a:extLst>
        </xdr:cNvPr>
        <xdr:cNvSpPr/>
      </xdr:nvSpPr>
      <xdr:spPr>
        <a:xfrm>
          <a:off x="16095889" y="7674428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264885</xdr:colOff>
      <xdr:row>33</xdr:row>
      <xdr:rowOff>90714</xdr:rowOff>
    </xdr:from>
    <xdr:to>
      <xdr:col>25</xdr:col>
      <xdr:colOff>188685</xdr:colOff>
      <xdr:row>36</xdr:row>
      <xdr:rowOff>47172</xdr:rowOff>
    </xdr:to>
    <xdr:sp macro="" textlink="">
      <xdr:nvSpPr>
        <xdr:cNvPr id="22" name="Star: 4 Points 21">
          <a:extLst>
            <a:ext uri="{FF2B5EF4-FFF2-40B4-BE49-F238E27FC236}">
              <a16:creationId xmlns:a16="http://schemas.microsoft.com/office/drawing/2014/main" id="{4673EB7B-C66D-4A17-9245-B8A0F59FB26D}"/>
            </a:ext>
          </a:extLst>
        </xdr:cNvPr>
        <xdr:cNvSpPr/>
      </xdr:nvSpPr>
      <xdr:spPr>
        <a:xfrm>
          <a:off x="16143060" y="6758214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175987</xdr:colOff>
      <xdr:row>11</xdr:row>
      <xdr:rowOff>1814</xdr:rowOff>
    </xdr:from>
    <xdr:to>
      <xdr:col>24</xdr:col>
      <xdr:colOff>99787</xdr:colOff>
      <xdr:row>13</xdr:row>
      <xdr:rowOff>123372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E12A55A6-C310-414D-A26C-2DBC3D12D8E3}"/>
            </a:ext>
          </a:extLst>
        </xdr:cNvPr>
        <xdr:cNvSpPr/>
      </xdr:nvSpPr>
      <xdr:spPr>
        <a:xfrm>
          <a:off x="15463612" y="2097314"/>
          <a:ext cx="514350" cy="5025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495300</xdr:colOff>
      <xdr:row>36</xdr:row>
      <xdr:rowOff>165100</xdr:rowOff>
    </xdr:from>
    <xdr:to>
      <xdr:col>33</xdr:col>
      <xdr:colOff>419100</xdr:colOff>
      <xdr:row>39</xdr:row>
      <xdr:rowOff>121558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EE595258-3547-44F9-B86B-02EE72EFF991}"/>
            </a:ext>
          </a:extLst>
        </xdr:cNvPr>
        <xdr:cNvSpPr/>
      </xdr:nvSpPr>
      <xdr:spPr>
        <a:xfrm>
          <a:off x="21097875" y="7404100"/>
          <a:ext cx="514350" cy="5279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406400</xdr:colOff>
      <xdr:row>38</xdr:row>
      <xdr:rowOff>165100</xdr:rowOff>
    </xdr:from>
    <xdr:to>
      <xdr:col>7</xdr:col>
      <xdr:colOff>373743</xdr:colOff>
      <xdr:row>41</xdr:row>
      <xdr:rowOff>29029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C216D46-87A2-43A0-9E13-C65F551EBC26}"/>
            </a:ext>
          </a:extLst>
        </xdr:cNvPr>
        <xdr:cNvSpPr txBox="1"/>
      </xdr:nvSpPr>
      <xdr:spPr>
        <a:xfrm>
          <a:off x="1016000" y="7391400"/>
          <a:ext cx="5377543" cy="4227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Do</a:t>
          </a:r>
          <a:r>
            <a:rPr lang="en-US" sz="1800" baseline="0">
              <a:latin typeface="Lucida Bright" panose="02040602050505020304" pitchFamily="18" charset="0"/>
            </a:rPr>
            <a:t> not reject the Ho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2EC9391-B0FF-49B7-93F0-9CB7C576B1FD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11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517071</xdr:colOff>
      <xdr:row>128</xdr:row>
      <xdr:rowOff>81643</xdr:rowOff>
    </xdr:from>
    <xdr:to>
      <xdr:col>27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C9DCE94-4B0D-4652-9CA4-F4B41B6F6A74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B6D00-03AE-48BD-8BAF-55639B0EF83D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0</xdr:colOff>
      <xdr:row>45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9F9B015F-CBB7-4716-B769-23A37F7E6EEC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391886</xdr:colOff>
      <xdr:row>9</xdr:row>
      <xdr:rowOff>130629</xdr:rowOff>
    </xdr:from>
    <xdr:to>
      <xdr:col>13</xdr:col>
      <xdr:colOff>555172</xdr:colOff>
      <xdr:row>37</xdr:row>
      <xdr:rowOff>12700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969FAD1-A654-4B1B-9B8E-0DCECD640CDD}"/>
            </a:ext>
          </a:extLst>
        </xdr:cNvPr>
        <xdr:cNvSpPr txBox="1"/>
      </xdr:nvSpPr>
      <xdr:spPr>
        <a:xfrm>
          <a:off x="1001486" y="1730829"/>
          <a:ext cx="9231086" cy="4911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FF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16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3,920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and the sample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0.01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Assume that the values in the population are normally distributed.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36</xdr:row>
      <xdr:rowOff>123735</xdr:rowOff>
    </xdr:to>
    <xdr:pic>
      <xdr:nvPicPr>
        <xdr:cNvPr id="26" name="Picture 25" descr="Related image">
          <a:extLst>
            <a:ext uri="{FF2B5EF4-FFF2-40B4-BE49-F238E27FC236}">
              <a16:creationId xmlns:a16="http://schemas.microsoft.com/office/drawing/2014/main" id="{614E5D7E-D9A6-4C53-BF75-ACD23376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686" y="2659017"/>
          <a:ext cx="6202136" cy="4078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269875</xdr:colOff>
      <xdr:row>3</xdr:row>
      <xdr:rowOff>174625</xdr:rowOff>
    </xdr:from>
    <xdr:to>
      <xdr:col>28</xdr:col>
      <xdr:colOff>43090</xdr:colOff>
      <xdr:row>8</xdr:row>
      <xdr:rowOff>25490</xdr:rowOff>
    </xdr:to>
    <xdr:sp macro="" textlink="">
      <xdr:nvSpPr>
        <xdr:cNvPr id="42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471371-6820-4EC8-9E7F-C6184C1AB807}"/>
            </a:ext>
          </a:extLst>
        </xdr:cNvPr>
        <xdr:cNvSpPr/>
      </xdr:nvSpPr>
      <xdr:spPr>
        <a:xfrm>
          <a:off x="16081375" y="746125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22</xdr:col>
      <xdr:colOff>532946</xdr:colOff>
      <xdr:row>8</xdr:row>
      <xdr:rowOff>41365</xdr:rowOff>
    </xdr:to>
    <xdr:sp macro="" textlink="">
      <xdr:nvSpPr>
        <xdr:cNvPr id="43" name="Rounded Rectangle 52">
          <a:extLst>
            <a:ext uri="{FF2B5EF4-FFF2-40B4-BE49-F238E27FC236}">
              <a16:creationId xmlns:a16="http://schemas.microsoft.com/office/drawing/2014/main" id="{9CF1A592-6609-4FEE-8D9D-A2A8E3F200A1}"/>
            </a:ext>
          </a:extLst>
        </xdr:cNvPr>
        <xdr:cNvSpPr/>
      </xdr:nvSpPr>
      <xdr:spPr>
        <a:xfrm>
          <a:off x="11699875" y="762000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1022352</xdr:colOff>
      <xdr:row>1</xdr:row>
      <xdr:rowOff>17232</xdr:rowOff>
    </xdr:from>
    <xdr:to>
      <xdr:col>12</xdr:col>
      <xdr:colOff>167823</xdr:colOff>
      <xdr:row>5</xdr:row>
      <xdr:rowOff>113391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7CB9334A-C6F4-4D68-9ABB-FB6D0DC1CE28}"/>
            </a:ext>
          </a:extLst>
        </xdr:cNvPr>
        <xdr:cNvSpPr/>
      </xdr:nvSpPr>
      <xdr:spPr>
        <a:xfrm>
          <a:off x="2851152" y="195032"/>
          <a:ext cx="6384471" cy="80735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12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517071</xdr:colOff>
      <xdr:row>127</xdr:row>
      <xdr:rowOff>81643</xdr:rowOff>
    </xdr:from>
    <xdr:to>
      <xdr:col>26</xdr:col>
      <xdr:colOff>562790</xdr:colOff>
      <xdr:row>127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C940D242-DDC5-4913-A851-B955265A558C}"/>
            </a:ext>
          </a:extLst>
        </xdr:cNvPr>
        <xdr:cNvSpPr/>
      </xdr:nvSpPr>
      <xdr:spPr>
        <a:xfrm>
          <a:off x="19509921" y="282851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854B83-2141-43B5-9CF9-D76A53BEE09E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0</xdr:colOff>
      <xdr:row>1</xdr:row>
      <xdr:rowOff>87086</xdr:rowOff>
    </xdr:from>
    <xdr:to>
      <xdr:col>14</xdr:col>
      <xdr:colOff>0</xdr:colOff>
      <xdr:row>43</xdr:row>
      <xdr:rowOff>130629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0765582-5233-447F-B605-75828EEECDD1}"/>
            </a:ext>
          </a:extLst>
        </xdr:cNvPr>
        <xdr:cNvCxnSpPr/>
      </xdr:nvCxnSpPr>
      <xdr:spPr>
        <a:xfrm>
          <a:off x="9972675" y="277586"/>
          <a:ext cx="0" cy="111306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141514</xdr:colOff>
      <xdr:row>6</xdr:row>
      <xdr:rowOff>174171</xdr:rowOff>
    </xdr:from>
    <xdr:to>
      <xdr:col>13</xdr:col>
      <xdr:colOff>500743</xdr:colOff>
      <xdr:row>25</xdr:row>
      <xdr:rowOff>206828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A79450E-24CD-4F98-A8DA-F9989FA16DD8}"/>
            </a:ext>
          </a:extLst>
        </xdr:cNvPr>
        <xdr:cNvSpPr txBox="1"/>
      </xdr:nvSpPr>
      <xdr:spPr>
        <a:xfrm>
          <a:off x="1322614" y="1317171"/>
          <a:ext cx="8560254" cy="59476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Levine 310 p.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Here is this sample.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108.98   127.46  111.56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152.22   107.26     75.71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111.45    93.32    128.58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110.59    91.97    135.11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000" i="0" baseline="0">
              <a:latin typeface="Calibri" panose="020F0502020204030204" pitchFamily="34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the Ho be rejected?</a:t>
          </a:r>
        </a:p>
      </xdr:txBody>
    </xdr:sp>
    <xdr:clientData/>
  </xdr:twoCellAnchor>
  <xdr:twoCellAnchor>
    <xdr:from>
      <xdr:col>15</xdr:col>
      <xdr:colOff>54429</xdr:colOff>
      <xdr:row>1</xdr:row>
      <xdr:rowOff>141514</xdr:rowOff>
    </xdr:from>
    <xdr:to>
      <xdr:col>19</xdr:col>
      <xdr:colOff>13607</xdr:colOff>
      <xdr:row>5</xdr:row>
      <xdr:rowOff>177436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CA024B07-CDE1-4231-8CB8-85E9FEF461EE}"/>
            </a:ext>
          </a:extLst>
        </xdr:cNvPr>
        <xdr:cNvSpPr/>
      </xdr:nvSpPr>
      <xdr:spPr>
        <a:xfrm>
          <a:off x="10617654" y="332014"/>
          <a:ext cx="4254953" cy="797922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590550</xdr:colOff>
      <xdr:row>29</xdr:row>
      <xdr:rowOff>114300</xdr:rowOff>
    </xdr:from>
    <xdr:to>
      <xdr:col>23</xdr:col>
      <xdr:colOff>481693</xdr:colOff>
      <xdr:row>32</xdr:row>
      <xdr:rowOff>119743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7A96080-D551-4986-A519-8E3CF684CA73}"/>
            </a:ext>
          </a:extLst>
        </xdr:cNvPr>
        <xdr:cNvSpPr txBox="1"/>
      </xdr:nvSpPr>
      <xdr:spPr>
        <a:xfrm>
          <a:off x="11153775" y="8048625"/>
          <a:ext cx="6549118" cy="576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16</xdr:col>
      <xdr:colOff>0</xdr:colOff>
      <xdr:row>34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F611177-31EF-4B98-8296-71977AEA4737}"/>
                </a:ext>
              </a:extLst>
            </xdr:cNvPr>
            <xdr:cNvSpPr txBox="1"/>
          </xdr:nvSpPr>
          <xdr:spPr>
            <a:xfrm>
              <a:off x="11353800" y="88868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0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F611177-31EF-4B98-8296-71977AEA4737}"/>
                </a:ext>
              </a:extLst>
            </xdr:cNvPr>
            <xdr:cNvSpPr txBox="1"/>
          </xdr:nvSpPr>
          <xdr:spPr>
            <a:xfrm>
              <a:off x="11353800" y="88868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000" b="0" i="0">
                  <a:latin typeface="Cambria Math" panose="02040503050406030204" pitchFamily="18" charset="0"/>
                </a:rPr>
                <a:t>𝑋 ̅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16</xdr:col>
      <xdr:colOff>0</xdr:colOff>
      <xdr:row>45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3189AD3-BA97-45E5-BE6E-336936012C14}"/>
                </a:ext>
              </a:extLst>
            </xdr:cNvPr>
            <xdr:cNvSpPr txBox="1"/>
          </xdr:nvSpPr>
          <xdr:spPr>
            <a:xfrm>
              <a:off x="11353800" y="116635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3189AD3-BA97-45E5-BE6E-336936012C14}"/>
                </a:ext>
              </a:extLst>
            </xdr:cNvPr>
            <xdr:cNvSpPr txBox="1"/>
          </xdr:nvSpPr>
          <xdr:spPr>
            <a:xfrm>
              <a:off x="11353800" y="116635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16</xdr:col>
      <xdr:colOff>0</xdr:colOff>
      <xdr:row>44</xdr:row>
      <xdr:rowOff>79375</xdr:rowOff>
    </xdr:from>
    <xdr:to>
      <xdr:col>20</xdr:col>
      <xdr:colOff>365125</xdr:colOff>
      <xdr:row>44</xdr:row>
      <xdr:rowOff>95250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BF38D74-2AC5-47FB-9768-138BE3F6A2F0}"/>
            </a:ext>
          </a:extLst>
        </xdr:cNvPr>
        <xdr:cNvCxnSpPr/>
      </xdr:nvCxnSpPr>
      <xdr:spPr>
        <a:xfrm flipV="1">
          <a:off x="11353800" y="11547475"/>
          <a:ext cx="446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206375</xdr:colOff>
      <xdr:row>34</xdr:row>
      <xdr:rowOff>15875</xdr:rowOff>
    </xdr:from>
    <xdr:to>
      <xdr:col>20</xdr:col>
      <xdr:colOff>444500</xdr:colOff>
      <xdr:row>43</xdr:row>
      <xdr:rowOff>15875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BC6AECAC-9925-4B94-993C-B3CDB21580C1}"/>
            </a:ext>
          </a:extLst>
        </xdr:cNvPr>
        <xdr:cNvSpPr/>
      </xdr:nvSpPr>
      <xdr:spPr>
        <a:xfrm>
          <a:off x="15655925" y="8902700"/>
          <a:ext cx="238125" cy="2390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111126</xdr:colOff>
      <xdr:row>38</xdr:row>
      <xdr:rowOff>0</xdr:rowOff>
    </xdr:from>
    <xdr:to>
      <xdr:col>24</xdr:col>
      <xdr:colOff>539751</xdr:colOff>
      <xdr:row>39</xdr:row>
      <xdr:rowOff>151493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0F61A18-9CB0-4EEA-90C0-91AE9D363673}"/>
            </a:ext>
          </a:extLst>
        </xdr:cNvPr>
        <xdr:cNvSpPr txBox="1"/>
      </xdr:nvSpPr>
      <xdr:spPr>
        <a:xfrm>
          <a:off x="16151226" y="9725025"/>
          <a:ext cx="2200275" cy="427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20</xdr:col>
      <xdr:colOff>158751</xdr:colOff>
      <xdr:row>45</xdr:row>
      <xdr:rowOff>9526</xdr:rowOff>
    </xdr:from>
    <xdr:to>
      <xdr:col>20</xdr:col>
      <xdr:colOff>412751</xdr:colOff>
      <xdr:row>49</xdr:row>
      <xdr:rowOff>47625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E96D1BAF-D5C4-4D7E-95F8-D81ED4D470D5}"/>
            </a:ext>
          </a:extLst>
        </xdr:cNvPr>
        <xdr:cNvSpPr/>
      </xdr:nvSpPr>
      <xdr:spPr>
        <a:xfrm>
          <a:off x="15608301" y="11668126"/>
          <a:ext cx="254000" cy="8000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599168</xdr:colOff>
      <xdr:row>46</xdr:row>
      <xdr:rowOff>85724</xdr:rowOff>
    </xdr:from>
    <xdr:to>
      <xdr:col>24</xdr:col>
      <xdr:colOff>440418</xdr:colOff>
      <xdr:row>48</xdr:row>
      <xdr:rowOff>152400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9567075-9D4D-4FA6-8B52-E0175D03535D}"/>
            </a:ext>
          </a:extLst>
        </xdr:cNvPr>
        <xdr:cNvSpPr txBox="1"/>
      </xdr:nvSpPr>
      <xdr:spPr>
        <a:xfrm>
          <a:off x="16039193" y="11934824"/>
          <a:ext cx="2212975" cy="4476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243114</xdr:colOff>
      <xdr:row>29</xdr:row>
      <xdr:rowOff>130628</xdr:rowOff>
    </xdr:from>
    <xdr:to>
      <xdr:col>23</xdr:col>
      <xdr:colOff>166914</xdr:colOff>
      <xdr:row>32</xdr:row>
      <xdr:rowOff>87086</xdr:rowOff>
    </xdr:to>
    <xdr:sp macro="" textlink="">
      <xdr:nvSpPr>
        <xdr:cNvPr id="16" name="Star: 4 Points 15">
          <a:extLst>
            <a:ext uri="{FF2B5EF4-FFF2-40B4-BE49-F238E27FC236}">
              <a16:creationId xmlns:a16="http://schemas.microsoft.com/office/drawing/2014/main" id="{2AC87B51-0DAF-4841-92B2-EA4DBD88DE21}"/>
            </a:ext>
          </a:extLst>
        </xdr:cNvPr>
        <xdr:cNvSpPr/>
      </xdr:nvSpPr>
      <xdr:spPr>
        <a:xfrm>
          <a:off x="16873764" y="8064953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19</xdr:col>
      <xdr:colOff>580571</xdr:colOff>
      <xdr:row>11</xdr:row>
      <xdr:rowOff>146503</xdr:rowOff>
    </xdr:from>
    <xdr:to>
      <xdr:col>30</xdr:col>
      <xdr:colOff>99332</xdr:colOff>
      <xdr:row>22</xdr:row>
      <xdr:rowOff>146866</xdr:rowOff>
    </xdr:to>
    <xdr:pic>
      <xdr:nvPicPr>
        <xdr:cNvPr id="17" name="Picture 16" descr="Related image">
          <a:extLst>
            <a:ext uri="{FF2B5EF4-FFF2-40B4-BE49-F238E27FC236}">
              <a16:creationId xmlns:a16="http://schemas.microsoft.com/office/drawing/2014/main" id="{C69F670B-C250-458D-B62C-FC64081A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9571" y="2251528"/>
          <a:ext cx="6014811" cy="4029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544739</xdr:colOff>
      <xdr:row>20</xdr:row>
      <xdr:rowOff>273503</xdr:rowOff>
    </xdr:from>
    <xdr:to>
      <xdr:col>24</xdr:col>
      <xdr:colOff>468539</xdr:colOff>
      <xdr:row>22</xdr:row>
      <xdr:rowOff>102961</xdr:rowOff>
    </xdr:to>
    <xdr:sp macro="" textlink="">
      <xdr:nvSpPr>
        <xdr:cNvPr id="18" name="Star: 4 Points 17">
          <a:extLst>
            <a:ext uri="{FF2B5EF4-FFF2-40B4-BE49-F238E27FC236}">
              <a16:creationId xmlns:a16="http://schemas.microsoft.com/office/drawing/2014/main" id="{73663215-79ED-41A0-9B30-C55733ED337F}"/>
            </a:ext>
          </a:extLst>
        </xdr:cNvPr>
        <xdr:cNvSpPr/>
      </xdr:nvSpPr>
      <xdr:spPr>
        <a:xfrm>
          <a:off x="17705614" y="5750378"/>
          <a:ext cx="511175" cy="49620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285751</xdr:colOff>
      <xdr:row>29</xdr:row>
      <xdr:rowOff>75292</xdr:rowOff>
    </xdr:from>
    <xdr:to>
      <xdr:col>30</xdr:col>
      <xdr:colOff>381001</xdr:colOff>
      <xdr:row>32</xdr:row>
      <xdr:rowOff>76199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DAF29A1-EC4F-4279-B683-4E9F3A9859E8}"/>
            </a:ext>
          </a:extLst>
        </xdr:cNvPr>
        <xdr:cNvSpPr txBox="1"/>
      </xdr:nvSpPr>
      <xdr:spPr>
        <a:xfrm>
          <a:off x="18688051" y="8009617"/>
          <a:ext cx="3048000" cy="5724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t</a:t>
          </a:r>
          <a:r>
            <a:rPr lang="en-US" sz="1800" baseline="0">
              <a:latin typeface="Lucida Bright" panose="02040602050505020304" pitchFamily="18" charset="0"/>
            </a:rPr>
            <a:t> (critical)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103414</xdr:colOff>
      <xdr:row>29</xdr:row>
      <xdr:rowOff>92528</xdr:rowOff>
    </xdr:from>
    <xdr:to>
      <xdr:col>30</xdr:col>
      <xdr:colOff>27214</xdr:colOff>
      <xdr:row>32</xdr:row>
      <xdr:rowOff>48986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985AAA2E-3C25-4AA2-BEA6-CC1E284A92F2}"/>
            </a:ext>
          </a:extLst>
        </xdr:cNvPr>
        <xdr:cNvSpPr/>
      </xdr:nvSpPr>
      <xdr:spPr>
        <a:xfrm>
          <a:off x="20867914" y="8026853"/>
          <a:ext cx="514350" cy="52795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263526</xdr:colOff>
      <xdr:row>42</xdr:row>
      <xdr:rowOff>501650</xdr:rowOff>
    </xdr:from>
    <xdr:to>
      <xdr:col>30</xdr:col>
      <xdr:colOff>431799</xdr:colOff>
      <xdr:row>45</xdr:row>
      <xdr:rowOff>176893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6D00C90-7644-4788-8F4F-06D641F8D941}"/>
            </a:ext>
          </a:extLst>
        </xdr:cNvPr>
        <xdr:cNvSpPr txBox="1"/>
      </xdr:nvSpPr>
      <xdr:spPr>
        <a:xfrm>
          <a:off x="19256376" y="11274425"/>
          <a:ext cx="2530473" cy="5610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T.INV.2T</a:t>
          </a:r>
          <a:r>
            <a:rPr lang="en-US" sz="1800" baseline="0">
              <a:latin typeface="Lucida Bright" panose="02040602050505020304" pitchFamily="18" charset="0"/>
            </a:rPr>
            <a:t> (0.05,11)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217714</xdr:colOff>
      <xdr:row>20</xdr:row>
      <xdr:rowOff>257628</xdr:rowOff>
    </xdr:from>
    <xdr:to>
      <xdr:col>23</xdr:col>
      <xdr:colOff>141514</xdr:colOff>
      <xdr:row>22</xdr:row>
      <xdr:rowOff>87086</xdr:rowOff>
    </xdr:to>
    <xdr:sp macro="" textlink="">
      <xdr:nvSpPr>
        <xdr:cNvPr id="22" name="Star: 4 Points 21">
          <a:extLst>
            <a:ext uri="{FF2B5EF4-FFF2-40B4-BE49-F238E27FC236}">
              <a16:creationId xmlns:a16="http://schemas.microsoft.com/office/drawing/2014/main" id="{CDCDE060-E3A4-43C1-9145-2078448D3F3C}"/>
            </a:ext>
          </a:extLst>
        </xdr:cNvPr>
        <xdr:cNvSpPr/>
      </xdr:nvSpPr>
      <xdr:spPr>
        <a:xfrm>
          <a:off x="16848364" y="5724978"/>
          <a:ext cx="514350" cy="49620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177800</xdr:colOff>
      <xdr:row>27</xdr:row>
      <xdr:rowOff>165100</xdr:rowOff>
    </xdr:from>
    <xdr:to>
      <xdr:col>13</xdr:col>
      <xdr:colOff>457200</xdr:colOff>
      <xdr:row>30</xdr:row>
      <xdr:rowOff>170543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0210536-47AE-4B9A-9821-16B737F26055}"/>
            </a:ext>
          </a:extLst>
        </xdr:cNvPr>
        <xdr:cNvSpPr txBox="1"/>
      </xdr:nvSpPr>
      <xdr:spPr>
        <a:xfrm>
          <a:off x="1358900" y="7718425"/>
          <a:ext cx="8480425" cy="576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Since t</a:t>
          </a:r>
          <a:r>
            <a:rPr lang="en-US" sz="1800" baseline="0">
              <a:latin typeface="Lucida Bright" panose="02040602050505020304" pitchFamily="18" charset="0"/>
            </a:rPr>
            <a:t> (critical) is less than t (test): </a:t>
          </a:r>
          <a:r>
            <a:rPr lang="en-US" sz="1800">
              <a:latin typeface="Lucida Bright" panose="02040602050505020304" pitchFamily="18" charset="0"/>
            </a:rPr>
            <a:t>Do</a:t>
          </a:r>
          <a:r>
            <a:rPr lang="en-US" sz="1800" baseline="0">
              <a:latin typeface="Lucida Bright" panose="02040602050505020304" pitchFamily="18" charset="0"/>
            </a:rPr>
            <a:t> not reject Ho.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25</xdr:col>
      <xdr:colOff>139700</xdr:colOff>
      <xdr:row>28</xdr:row>
      <xdr:rowOff>25400</xdr:rowOff>
    </xdr:from>
    <xdr:to>
      <xdr:col>25</xdr:col>
      <xdr:colOff>165100</xdr:colOff>
      <xdr:row>50</xdr:row>
      <xdr:rowOff>114300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1C58166A-70AA-460C-B382-DC08068C09CA}"/>
            </a:ext>
          </a:extLst>
        </xdr:cNvPr>
        <xdr:cNvCxnSpPr/>
      </xdr:nvCxnSpPr>
      <xdr:spPr>
        <a:xfrm>
          <a:off x="18542000" y="7769225"/>
          <a:ext cx="25400" cy="4956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275771</xdr:colOff>
      <xdr:row>20</xdr:row>
      <xdr:rowOff>283028</xdr:rowOff>
    </xdr:from>
    <xdr:to>
      <xdr:col>27</xdr:col>
      <xdr:colOff>199571</xdr:colOff>
      <xdr:row>22</xdr:row>
      <xdr:rowOff>112486</xdr:rowOff>
    </xdr:to>
    <xdr:sp macro="" textlink="">
      <xdr:nvSpPr>
        <xdr:cNvPr id="25" name="Star: 4 Points 24">
          <a:extLst>
            <a:ext uri="{FF2B5EF4-FFF2-40B4-BE49-F238E27FC236}">
              <a16:creationId xmlns:a16="http://schemas.microsoft.com/office/drawing/2014/main" id="{5B0940F6-E80D-421E-A162-6C2C076DE20B}"/>
            </a:ext>
          </a:extLst>
        </xdr:cNvPr>
        <xdr:cNvSpPr/>
      </xdr:nvSpPr>
      <xdr:spPr>
        <a:xfrm>
          <a:off x="19846471" y="5604328"/>
          <a:ext cx="533400" cy="48985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336551</xdr:colOff>
      <xdr:row>22</xdr:row>
      <xdr:rowOff>250825</xdr:rowOff>
    </xdr:from>
    <xdr:to>
      <xdr:col>23</xdr:col>
      <xdr:colOff>254000</xdr:colOff>
      <xdr:row>24</xdr:row>
      <xdr:rowOff>170543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295493A-435D-CC5A-954B-053D0006E24F}"/>
            </a:ext>
          </a:extLst>
        </xdr:cNvPr>
        <xdr:cNvSpPr txBox="1"/>
      </xdr:nvSpPr>
      <xdr:spPr>
        <a:xfrm>
          <a:off x="16322676" y="6394450"/>
          <a:ext cx="1092199" cy="554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-2.2010</a:t>
          </a:r>
        </a:p>
      </xdr:txBody>
    </xdr:sp>
    <xdr:clientData/>
  </xdr:twoCellAnchor>
  <xdr:twoCellAnchor>
    <xdr:from>
      <xdr:col>18</xdr:col>
      <xdr:colOff>107951</xdr:colOff>
      <xdr:row>9</xdr:row>
      <xdr:rowOff>53975</xdr:rowOff>
    </xdr:from>
    <xdr:to>
      <xdr:col>19</xdr:col>
      <xdr:colOff>25400</xdr:colOff>
      <xdr:row>11</xdr:row>
      <xdr:rowOff>211818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F0B871A-12EE-4645-FBCE-8DC7BF41F52A}"/>
            </a:ext>
          </a:extLst>
        </xdr:cNvPr>
        <xdr:cNvSpPr txBox="1"/>
      </xdr:nvSpPr>
      <xdr:spPr>
        <a:xfrm>
          <a:off x="13744576" y="1768475"/>
          <a:ext cx="1092199" cy="554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-2.2010</a:t>
          </a: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27</xdr:col>
      <xdr:colOff>504824</xdr:colOff>
      <xdr:row>24</xdr:row>
      <xdr:rowOff>253093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934A4855-28A7-4945-9DE7-A2295791A6B6}"/>
            </a:ext>
          </a:extLst>
        </xdr:cNvPr>
        <xdr:cNvSpPr txBox="1"/>
      </xdr:nvSpPr>
      <xdr:spPr>
        <a:xfrm>
          <a:off x="18923000" y="6477000"/>
          <a:ext cx="1092199" cy="554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2.2010</a:t>
          </a:r>
        </a:p>
      </xdr:txBody>
    </xdr:sp>
    <xdr:clientData/>
  </xdr:twoCellAnchor>
  <xdr:twoCellAnchor>
    <xdr:from>
      <xdr:col>23</xdr:col>
      <xdr:colOff>412750</xdr:colOff>
      <xdr:row>22</xdr:row>
      <xdr:rowOff>269875</xdr:rowOff>
    </xdr:from>
    <xdr:to>
      <xdr:col>25</xdr:col>
      <xdr:colOff>330199</xdr:colOff>
      <xdr:row>24</xdr:row>
      <xdr:rowOff>189593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2456683-833E-422A-8C57-49688E9D7206}"/>
            </a:ext>
          </a:extLst>
        </xdr:cNvPr>
        <xdr:cNvSpPr txBox="1"/>
      </xdr:nvSpPr>
      <xdr:spPr>
        <a:xfrm>
          <a:off x="17573625" y="6413500"/>
          <a:ext cx="1092199" cy="554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-1.1908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12</xdr:col>
      <xdr:colOff>307523</xdr:colOff>
      <xdr:row>5</xdr:row>
      <xdr:rowOff>100691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3C341FD-60EC-45B2-8D92-FFB007ED493D}"/>
            </a:ext>
          </a:extLst>
        </xdr:cNvPr>
        <xdr:cNvSpPr/>
      </xdr:nvSpPr>
      <xdr:spPr>
        <a:xfrm>
          <a:off x="2990852" y="182332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12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517071</xdr:colOff>
      <xdr:row>122</xdr:row>
      <xdr:rowOff>81643</xdr:rowOff>
    </xdr:from>
    <xdr:to>
      <xdr:col>26</xdr:col>
      <xdr:colOff>562790</xdr:colOff>
      <xdr:row>122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C00D823-8420-479D-903B-B1FC67B25DB9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B57FA-B693-4DF6-8AEB-68EEFB40C060}"/>
            </a:ext>
          </a:extLst>
        </xdr:cNvPr>
        <xdr:cNvSpPr/>
      </xdr:nvSpPr>
      <xdr:spPr>
        <a:xfrm>
          <a:off x="522514" y="130629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0</xdr:colOff>
      <xdr:row>1</xdr:row>
      <xdr:rowOff>87086</xdr:rowOff>
    </xdr:from>
    <xdr:to>
      <xdr:col>14</xdr:col>
      <xdr:colOff>0</xdr:colOff>
      <xdr:row>38</xdr:row>
      <xdr:rowOff>130629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BFFB46C-0144-43A6-8ECB-0AC34C3E1274}"/>
            </a:ext>
          </a:extLst>
        </xdr:cNvPr>
        <xdr:cNvCxnSpPr/>
      </xdr:nvCxnSpPr>
      <xdr:spPr>
        <a:xfrm>
          <a:off x="10395858" y="272143"/>
          <a:ext cx="32657" cy="11114315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141514</xdr:colOff>
      <xdr:row>6</xdr:row>
      <xdr:rowOff>174170</xdr:rowOff>
    </xdr:from>
    <xdr:to>
      <xdr:col>13</xdr:col>
      <xdr:colOff>500743</xdr:colOff>
      <xdr:row>27</xdr:row>
      <xdr:rowOff>111124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CC6E292-3D14-4999-B6DC-BF621789CE45}"/>
            </a:ext>
          </a:extLst>
        </xdr:cNvPr>
        <xdr:cNvSpPr txBox="1"/>
      </xdr:nvSpPr>
      <xdr:spPr>
        <a:xfrm>
          <a:off x="1316264" y="1317170"/>
          <a:ext cx="8534854" cy="61123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Levine 310 p.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Here is this sample.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108.98   127.46  111.56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152.22   107.26     75.71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111.45    93.32    128.58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110.59    91.97    135.11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000" i="0" baseline="0">
              <a:latin typeface="Calibri" panose="020F0502020204030204" pitchFamily="34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the Ho be rejected?</a:t>
          </a:r>
        </a:p>
      </xdr:txBody>
    </xdr:sp>
    <xdr:clientData/>
  </xdr:twoCellAnchor>
  <xdr:twoCellAnchor editAs="oneCell">
    <xdr:from>
      <xdr:col>19</xdr:col>
      <xdr:colOff>580571</xdr:colOff>
      <xdr:row>11</xdr:row>
      <xdr:rowOff>146503</xdr:rowOff>
    </xdr:from>
    <xdr:to>
      <xdr:col>30</xdr:col>
      <xdr:colOff>99332</xdr:colOff>
      <xdr:row>22</xdr:row>
      <xdr:rowOff>511991</xdr:rowOff>
    </xdr:to>
    <xdr:pic>
      <xdr:nvPicPr>
        <xdr:cNvPr id="20" name="Picture 19" descr="Related image">
          <a:extLst>
            <a:ext uri="{FF2B5EF4-FFF2-40B4-BE49-F238E27FC236}">
              <a16:creationId xmlns:a16="http://schemas.microsoft.com/office/drawing/2014/main" id="{9A6DF7BC-845A-431A-A162-4D6B56ACE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1946" y="2257878"/>
          <a:ext cx="5979886" cy="4032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</xdr:row>
      <xdr:rowOff>0</xdr:rowOff>
    </xdr:from>
    <xdr:to>
      <xdr:col>23</xdr:col>
      <xdr:colOff>360590</xdr:colOff>
      <xdr:row>6</xdr:row>
      <xdr:rowOff>41365</xdr:rowOff>
    </xdr:to>
    <xdr:sp macro="" textlink="">
      <xdr:nvSpPr>
        <xdr:cNvPr id="28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BEAF01-BF4F-47C2-8E8E-BB22FF4F6DCB}"/>
            </a:ext>
          </a:extLst>
        </xdr:cNvPr>
        <xdr:cNvSpPr/>
      </xdr:nvSpPr>
      <xdr:spPr>
        <a:xfrm>
          <a:off x="15398750" y="38100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15</xdr:col>
      <xdr:colOff>682625</xdr:colOff>
      <xdr:row>1</xdr:row>
      <xdr:rowOff>174625</xdr:rowOff>
    </xdr:from>
    <xdr:to>
      <xdr:col>18</xdr:col>
      <xdr:colOff>1040946</xdr:colOff>
      <xdr:row>6</xdr:row>
      <xdr:rowOff>25490</xdr:rowOff>
    </xdr:to>
    <xdr:sp macro="" textlink="">
      <xdr:nvSpPr>
        <xdr:cNvPr id="30" name="Rounded Rectangle 52">
          <a:extLst>
            <a:ext uri="{FF2B5EF4-FFF2-40B4-BE49-F238E27FC236}">
              <a16:creationId xmlns:a16="http://schemas.microsoft.com/office/drawing/2014/main" id="{754DB294-F1CA-411B-A587-272CA9F7F516}"/>
            </a:ext>
          </a:extLst>
        </xdr:cNvPr>
        <xdr:cNvSpPr/>
      </xdr:nvSpPr>
      <xdr:spPr>
        <a:xfrm>
          <a:off x="11207750" y="365125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3D42E032-EBA4-4BF2-AB4E-5B5A81A1828D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13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126</xdr:row>
      <xdr:rowOff>81643</xdr:rowOff>
    </xdr:from>
    <xdr:to>
      <xdr:col>28</xdr:col>
      <xdr:colOff>562790</xdr:colOff>
      <xdr:row>126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4021F3F-DD0C-45E5-921E-98B15EF69803}"/>
            </a:ext>
          </a:extLst>
        </xdr:cNvPr>
        <xdr:cNvSpPr/>
      </xdr:nvSpPr>
      <xdr:spPr>
        <a:xfrm>
          <a:off x="18757446" y="256562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354EA8-248B-404A-9A05-377EB221F1D0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121104</xdr:colOff>
      <xdr:row>0</xdr:row>
      <xdr:rowOff>172811</xdr:rowOff>
    </xdr:from>
    <xdr:to>
      <xdr:col>14</xdr:col>
      <xdr:colOff>153761</xdr:colOff>
      <xdr:row>42</xdr:row>
      <xdr:rowOff>35379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723E98E-5C63-4DF8-97BB-E352FC847114}"/>
            </a:ext>
          </a:extLst>
        </xdr:cNvPr>
        <xdr:cNvCxnSpPr/>
      </xdr:nvCxnSpPr>
      <xdr:spPr>
        <a:xfrm>
          <a:off x="10093779" y="172811"/>
          <a:ext cx="32657" cy="8511268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174172</xdr:colOff>
      <xdr:row>9</xdr:row>
      <xdr:rowOff>21771</xdr:rowOff>
    </xdr:from>
    <xdr:to>
      <xdr:col>12</xdr:col>
      <xdr:colOff>276225</xdr:colOff>
      <xdr:row>26</xdr:row>
      <xdr:rowOff>161925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A3A09A1-3A2B-4E0A-BE63-EA38E195BEA7}"/>
            </a:ext>
          </a:extLst>
        </xdr:cNvPr>
        <xdr:cNvSpPr txBox="1"/>
      </xdr:nvSpPr>
      <xdr:spPr>
        <a:xfrm>
          <a:off x="1355272" y="1736271"/>
          <a:ext cx="7712528" cy="35120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want to estimate, with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95% </a:t>
          </a:r>
          <a:r>
            <a:rPr lang="en-US" sz="2000" i="0" baseline="0">
              <a:latin typeface="Lucida Bright" panose="02040602050505020304" pitchFamily="18" charset="0"/>
            </a:rPr>
            <a:t>confidence, the population mean force required to break the insulator to. The specifications are to be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+/- 25 </a:t>
          </a:r>
          <a:r>
            <a:rPr lang="en-US" sz="2000" i="0" baseline="0">
              <a:latin typeface="Lucida Bright" panose="02040602050505020304" pitchFamily="18" charset="0"/>
            </a:rPr>
            <a:t>pounds.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On the basis of a study conducted the previous year, you believe that the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pounds. 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Calculate the required sample size.</a:t>
          </a:r>
        </a:p>
      </xdr:txBody>
    </xdr:sp>
    <xdr:clientData/>
  </xdr:twoCellAnchor>
  <xdr:twoCellAnchor>
    <xdr:from>
      <xdr:col>15</xdr:col>
      <xdr:colOff>76200</xdr:colOff>
      <xdr:row>2</xdr:row>
      <xdr:rowOff>10886</xdr:rowOff>
    </xdr:from>
    <xdr:to>
      <xdr:col>20</xdr:col>
      <xdr:colOff>35378</xdr:colOff>
      <xdr:row>6</xdr:row>
      <xdr:rowOff>46808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36CBA4D4-1758-47D6-8709-4894B495FB5B}"/>
            </a:ext>
          </a:extLst>
        </xdr:cNvPr>
        <xdr:cNvSpPr/>
      </xdr:nvSpPr>
      <xdr:spPr>
        <a:xfrm>
          <a:off x="10639425" y="391886"/>
          <a:ext cx="2911928" cy="797922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23</xdr:col>
      <xdr:colOff>435429</xdr:colOff>
      <xdr:row>20</xdr:row>
      <xdr:rowOff>43543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1FA8453-C05E-47F4-B266-9B9132F7AB1A}"/>
                </a:ext>
              </a:extLst>
            </xdr:cNvPr>
            <xdr:cNvSpPr txBox="1"/>
          </xdr:nvSpPr>
          <xdr:spPr>
            <a:xfrm>
              <a:off x="10563225" y="2095500"/>
              <a:ext cx="5159829" cy="17580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1FA8453-C05E-47F4-B266-9B9132F7AB1A}"/>
                </a:ext>
              </a:extLst>
            </xdr:cNvPr>
            <xdr:cNvSpPr txBox="1"/>
          </xdr:nvSpPr>
          <xdr:spPr>
            <a:xfrm>
              <a:off x="10563225" y="2095500"/>
              <a:ext cx="5159829" cy="17580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𝞼^</a:t>
              </a:r>
              <a:r>
                <a:rPr lang="en-US" sz="1800" b="0" i="0" baseline="0">
                  <a:latin typeface="Cambria Math" panose="02040503050406030204" pitchFamily="18" charset="0"/>
                </a:rPr>
                <a:t>2</a:t>
              </a:r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20</xdr:col>
      <xdr:colOff>438150</xdr:colOff>
      <xdr:row>26</xdr:row>
      <xdr:rowOff>0</xdr:rowOff>
    </xdr:from>
    <xdr:ext cx="628650" cy="347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17E0F1E2-38BE-4B7F-8F1E-14BBFB90AAFE}"/>
                </a:ext>
              </a:extLst>
            </xdr:cNvPr>
            <xdr:cNvSpPr txBox="1"/>
          </xdr:nvSpPr>
          <xdr:spPr>
            <a:xfrm>
              <a:off x="13954125" y="5086350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17E0F1E2-38BE-4B7F-8F1E-14BBFB90AAFE}"/>
                </a:ext>
              </a:extLst>
            </xdr:cNvPr>
            <xdr:cNvSpPr txBox="1"/>
          </xdr:nvSpPr>
          <xdr:spPr>
            <a:xfrm>
              <a:off x="13954125" y="5086350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000" i="0">
                  <a:latin typeface="Cambria Math" panose="02040503050406030204" pitchFamily="18" charset="0"/>
                </a:rPr>
                <a:t>𝑧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13</xdr:col>
      <xdr:colOff>43543</xdr:colOff>
      <xdr:row>20</xdr:row>
      <xdr:rowOff>43542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C51608B-1105-4EBE-9C3B-25260B114706}"/>
            </a:ext>
          </a:extLst>
        </xdr:cNvPr>
        <xdr:cNvSpPr txBox="1"/>
      </xdr:nvSpPr>
      <xdr:spPr>
        <a:xfrm>
          <a:off x="9425668" y="38535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587829</xdr:colOff>
      <xdr:row>30</xdr:row>
      <xdr:rowOff>21770</xdr:rowOff>
    </xdr:from>
    <xdr:ext cx="604909" cy="3187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1EB7AE0-6BA5-4019-8328-0C10AC2DB0ED}"/>
                </a:ext>
              </a:extLst>
            </xdr:cNvPr>
            <xdr:cNvSpPr txBox="1"/>
          </xdr:nvSpPr>
          <xdr:spPr>
            <a:xfrm>
              <a:off x="12332154" y="6155870"/>
              <a:ext cx="604909" cy="3187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1EB7AE0-6BA5-4019-8328-0C10AC2DB0ED}"/>
                </a:ext>
              </a:extLst>
            </xdr:cNvPr>
            <xdr:cNvSpPr txBox="1"/>
          </xdr:nvSpPr>
          <xdr:spPr>
            <a:xfrm>
              <a:off x="12332154" y="6155870"/>
              <a:ext cx="604909" cy="3187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000" i="0">
                  <a:latin typeface="Cambria Math" panose="02040503050406030204" pitchFamily="18" charset="0"/>
                </a:rPr>
                <a:t>𝜎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18</xdr:col>
      <xdr:colOff>65315</xdr:colOff>
      <xdr:row>33</xdr:row>
      <xdr:rowOff>174172</xdr:rowOff>
    </xdr:from>
    <xdr:to>
      <xdr:col>18</xdr:col>
      <xdr:colOff>511629</xdr:colOff>
      <xdr:row>33</xdr:row>
      <xdr:rowOff>174172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D02844A4-FE28-4F48-83AD-52BC1D73C88E}"/>
            </a:ext>
          </a:extLst>
        </xdr:cNvPr>
        <xdr:cNvCxnSpPr/>
      </xdr:nvCxnSpPr>
      <xdr:spPr>
        <a:xfrm>
          <a:off x="12400190" y="7013122"/>
          <a:ext cx="446314" cy="0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34D8207A-2042-4A58-9E74-AFB75DF4BAF9}"/>
            </a:ext>
          </a:extLst>
        </xdr:cNvPr>
        <xdr:cNvSpPr/>
      </xdr:nvSpPr>
      <xdr:spPr>
        <a:xfrm>
          <a:off x="2990852" y="182332"/>
          <a:ext cx="6915148" cy="108041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13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126</xdr:row>
      <xdr:rowOff>81643</xdr:rowOff>
    </xdr:from>
    <xdr:to>
      <xdr:col>28</xdr:col>
      <xdr:colOff>562790</xdr:colOff>
      <xdr:row>126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BE58256-0D21-44B7-9531-56817A8857B1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86313-C6DC-4374-8638-BBAB7AA0ECAA}"/>
            </a:ext>
          </a:extLst>
        </xdr:cNvPr>
        <xdr:cNvSpPr/>
      </xdr:nvSpPr>
      <xdr:spPr>
        <a:xfrm>
          <a:off x="522514" y="130629"/>
          <a:ext cx="1395412" cy="100747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121104</xdr:colOff>
      <xdr:row>0</xdr:row>
      <xdr:rowOff>172811</xdr:rowOff>
    </xdr:from>
    <xdr:to>
      <xdr:col>14</xdr:col>
      <xdr:colOff>153761</xdr:colOff>
      <xdr:row>42</xdr:row>
      <xdr:rowOff>35379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659D1D0-1CE3-4501-B29B-D2913F788D2A}"/>
            </a:ext>
          </a:extLst>
        </xdr:cNvPr>
        <xdr:cNvCxnSpPr/>
      </xdr:nvCxnSpPr>
      <xdr:spPr>
        <a:xfrm>
          <a:off x="10417629" y="172811"/>
          <a:ext cx="32657" cy="7863568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174172</xdr:colOff>
      <xdr:row>9</xdr:row>
      <xdr:rowOff>21771</xdr:rowOff>
    </xdr:from>
    <xdr:to>
      <xdr:col>12</xdr:col>
      <xdr:colOff>276225</xdr:colOff>
      <xdr:row>26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56424C1-1CD9-458E-99CB-5B7CFB20D62F}"/>
            </a:ext>
          </a:extLst>
        </xdr:cNvPr>
        <xdr:cNvSpPr txBox="1"/>
      </xdr:nvSpPr>
      <xdr:spPr>
        <a:xfrm>
          <a:off x="1393372" y="1650546"/>
          <a:ext cx="7960178" cy="361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want to estimate, with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95% </a:t>
          </a:r>
          <a:r>
            <a:rPr lang="en-US" sz="2000" i="0" baseline="0">
              <a:latin typeface="Lucida Bright" panose="02040602050505020304" pitchFamily="18" charset="0"/>
            </a:rPr>
            <a:t>confidence, the population mean force required to break the insulator. The specifications are to be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+/- 25 </a:t>
          </a:r>
          <a:r>
            <a:rPr lang="en-US" sz="2000" i="0" baseline="0">
              <a:latin typeface="Lucida Bright" panose="02040602050505020304" pitchFamily="18" charset="0"/>
            </a:rPr>
            <a:t>pounds.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On the basis of a study conducted the previous year, you believe that the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pounds. 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Calculate the required sample size.</a:t>
          </a:r>
        </a:p>
      </xdr:txBody>
    </xdr:sp>
    <xdr:clientData/>
  </xdr:twoCellAnchor>
  <xdr:oneCellAnchor>
    <xdr:from>
      <xdr:col>13</xdr:col>
      <xdr:colOff>43543</xdr:colOff>
      <xdr:row>20</xdr:row>
      <xdr:rowOff>43542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6A66DD2-094E-4472-BC5B-982C2110E8CD}"/>
            </a:ext>
          </a:extLst>
        </xdr:cNvPr>
        <xdr:cNvSpPr txBox="1"/>
      </xdr:nvSpPr>
      <xdr:spPr>
        <a:xfrm>
          <a:off x="9710057" y="37882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21</xdr:col>
      <xdr:colOff>136071</xdr:colOff>
      <xdr:row>2</xdr:row>
      <xdr:rowOff>27214</xdr:rowOff>
    </xdr:from>
    <xdr:to>
      <xdr:col>24</xdr:col>
      <xdr:colOff>503464</xdr:colOff>
      <xdr:row>6</xdr:row>
      <xdr:rowOff>68579</xdr:rowOff>
    </xdr:to>
    <xdr:sp macro="" textlink="">
      <xdr:nvSpPr>
        <xdr:cNvPr id="15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40A34D-03EA-40FB-8AA2-700009730932}"/>
            </a:ext>
          </a:extLst>
        </xdr:cNvPr>
        <xdr:cNvSpPr/>
      </xdr:nvSpPr>
      <xdr:spPr>
        <a:xfrm>
          <a:off x="14151428" y="408214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380999</xdr:colOff>
      <xdr:row>1</xdr:row>
      <xdr:rowOff>163285</xdr:rowOff>
    </xdr:from>
    <xdr:to>
      <xdr:col>20</xdr:col>
      <xdr:colOff>340177</xdr:colOff>
      <xdr:row>6</xdr:row>
      <xdr:rowOff>14150</xdr:rowOff>
    </xdr:to>
    <xdr:sp macro="" textlink="">
      <xdr:nvSpPr>
        <xdr:cNvPr id="16" name="Rounded Rectangle 52">
          <a:extLst>
            <a:ext uri="{FF2B5EF4-FFF2-40B4-BE49-F238E27FC236}">
              <a16:creationId xmlns:a16="http://schemas.microsoft.com/office/drawing/2014/main" id="{5C7F458B-F99F-4E93-B223-E513BEA1830B}"/>
            </a:ext>
          </a:extLst>
        </xdr:cNvPr>
        <xdr:cNvSpPr/>
      </xdr:nvSpPr>
      <xdr:spPr>
        <a:xfrm>
          <a:off x="10300606" y="353785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D080DCEF-F527-4813-9104-ADE9F19AF17C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15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A437063B-D25C-4931-A0CE-AFE8FAA3A771}"/>
            </a:ext>
          </a:extLst>
        </xdr:cNvPr>
        <xdr:cNvSpPr/>
      </xdr:nvSpPr>
      <xdr:spPr>
        <a:xfrm>
          <a:off x="20281446" y="2600869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7298FF-4E47-4679-A2C3-96622642B167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111579</xdr:colOff>
      <xdr:row>0</xdr:row>
      <xdr:rowOff>155121</xdr:rowOff>
    </xdr:from>
    <xdr:to>
      <xdr:col>14</xdr:col>
      <xdr:colOff>119743</xdr:colOff>
      <xdr:row>44</xdr:row>
      <xdr:rowOff>8164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CB6D278-6B9D-462B-8FA8-362421F4CB6B}"/>
            </a:ext>
          </a:extLst>
        </xdr:cNvPr>
        <xdr:cNvCxnSpPr/>
      </xdr:nvCxnSpPr>
      <xdr:spPr>
        <a:xfrm>
          <a:off x="10031186" y="155121"/>
          <a:ext cx="8164" cy="8983436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522514</xdr:colOff>
      <xdr:row>2</xdr:row>
      <xdr:rowOff>43544</xdr:rowOff>
    </xdr:from>
    <xdr:to>
      <xdr:col>21</xdr:col>
      <xdr:colOff>481692</xdr:colOff>
      <xdr:row>6</xdr:row>
      <xdr:rowOff>79466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5CC1DA7D-362D-4F6F-806E-BFC73E5356D2}"/>
            </a:ext>
          </a:extLst>
        </xdr:cNvPr>
        <xdr:cNvSpPr/>
      </xdr:nvSpPr>
      <xdr:spPr>
        <a:xfrm>
          <a:off x="11085739" y="424544"/>
          <a:ext cx="3750128" cy="797922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163285</xdr:colOff>
      <xdr:row>10</xdr:row>
      <xdr:rowOff>0</xdr:rowOff>
    </xdr:from>
    <xdr:to>
      <xdr:col>26</xdr:col>
      <xdr:colOff>141515</xdr:colOff>
      <xdr:row>17</xdr:row>
      <xdr:rowOff>141031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4CDBE9E-81C9-4FBB-9AB1-6A2C88CB5E88}"/>
                </a:ext>
              </a:extLst>
            </xdr:cNvPr>
            <xdr:cNvSpPr txBox="1"/>
          </xdr:nvSpPr>
          <xdr:spPr>
            <a:xfrm>
              <a:off x="10726510" y="1905000"/>
              <a:ext cx="7407730" cy="147453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4CDBE9E-81C9-4FBB-9AB1-6A2C88CB5E88}"/>
                </a:ext>
              </a:extLst>
            </xdr:cNvPr>
            <xdr:cNvSpPr txBox="1"/>
          </xdr:nvSpPr>
          <xdr:spPr>
            <a:xfrm>
              <a:off x="10726510" y="1905000"/>
              <a:ext cx="7407730" cy="147453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20</xdr:col>
      <xdr:colOff>438150</xdr:colOff>
      <xdr:row>24</xdr:row>
      <xdr:rowOff>176212</xdr:rowOff>
    </xdr:from>
    <xdr:ext cx="628650" cy="347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5027FCA-A9E8-4E1C-939B-FE65DBCA1D88}"/>
                </a:ext>
              </a:extLst>
            </xdr:cNvPr>
            <xdr:cNvSpPr txBox="1"/>
          </xdr:nvSpPr>
          <xdr:spPr>
            <a:xfrm>
              <a:off x="14201775" y="50530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5027FCA-A9E8-4E1C-939B-FE65DBCA1D88}"/>
                </a:ext>
              </a:extLst>
            </xdr:cNvPr>
            <xdr:cNvSpPr txBox="1"/>
          </xdr:nvSpPr>
          <xdr:spPr>
            <a:xfrm>
              <a:off x="14201775" y="50530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000" i="0">
                  <a:latin typeface="Cambria Math" panose="02040503050406030204" pitchFamily="18" charset="0"/>
                </a:rPr>
                <a:t>𝑧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18</xdr:col>
      <xdr:colOff>97972</xdr:colOff>
      <xdr:row>36</xdr:row>
      <xdr:rowOff>185057</xdr:rowOff>
    </xdr:from>
    <xdr:to>
      <xdr:col>18</xdr:col>
      <xdr:colOff>620486</xdr:colOff>
      <xdr:row>36</xdr:row>
      <xdr:rowOff>185057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9A7175C7-C59B-4E6C-B3DF-538F5290F450}"/>
            </a:ext>
          </a:extLst>
        </xdr:cNvPr>
        <xdr:cNvCxnSpPr/>
      </xdr:nvCxnSpPr>
      <xdr:spPr>
        <a:xfrm flipV="1">
          <a:off x="12585247" y="7500257"/>
          <a:ext cx="522514" cy="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579665</xdr:colOff>
      <xdr:row>33</xdr:row>
      <xdr:rowOff>76200</xdr:rowOff>
    </xdr:from>
    <xdr:to>
      <xdr:col>26</xdr:col>
      <xdr:colOff>361950</xdr:colOff>
      <xdr:row>37</xdr:row>
      <xdr:rowOff>46265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B408BE0-2FE7-40DB-987F-A1A5B894B979}"/>
            </a:ext>
          </a:extLst>
        </xdr:cNvPr>
        <xdr:cNvSpPr txBox="1"/>
      </xdr:nvSpPr>
      <xdr:spPr>
        <a:xfrm>
          <a:off x="16800740" y="6819900"/>
          <a:ext cx="1553935" cy="893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aseline="0">
              <a:latin typeface="Lucida Bright" panose="02040602050505020304" pitchFamily="18" charset="0"/>
              <a:ea typeface="Cambria" panose="02040503050406030204" pitchFamily="18" charset="0"/>
            </a:rPr>
            <a:t>e = </a:t>
          </a:r>
          <a:r>
            <a:rPr lang="en-US" sz="16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0.05</a:t>
          </a:r>
          <a:endParaRPr lang="en-US" sz="16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217714</xdr:colOff>
      <xdr:row>8</xdr:row>
      <xdr:rowOff>149679</xdr:rowOff>
    </xdr:from>
    <xdr:to>
      <xdr:col>13</xdr:col>
      <xdr:colOff>381000</xdr:colOff>
      <xdr:row>22</xdr:row>
      <xdr:rowOff>291193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67BA35C9-6F19-47E0-93B9-8C94655CE4EA}"/>
                </a:ext>
              </a:extLst>
            </xdr:cNvPr>
            <xdr:cNvSpPr txBox="1"/>
          </xdr:nvSpPr>
          <xdr:spPr>
            <a:xfrm>
              <a:off x="802821" y="1673679"/>
              <a:ext cx="8912679" cy="294458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i="0" baseline="0">
                  <a:latin typeface="Lucida Bright" panose="02040602050505020304" pitchFamily="18" charset="0"/>
                </a:rPr>
                <a:t>Suppose you want to have 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90%</a:t>
              </a:r>
              <a:r>
                <a:rPr lang="en-US" sz="2000" b="1" i="0" baseline="0">
                  <a:latin typeface="Lucida Bright" panose="02040602050505020304" pitchFamily="18" charset="0"/>
                </a:rPr>
                <a:t> </a:t>
              </a:r>
              <a:r>
                <a:rPr lang="en-US" sz="2000" i="0" baseline="0">
                  <a:latin typeface="Lucida Bright" panose="02040602050505020304" pitchFamily="18" charset="0"/>
                </a:rPr>
                <a:t>confidence in estimating the proportion of office workforce who respond to e-mail within an hour. Your estimate should be within 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+/- 0.05</a:t>
              </a:r>
              <a:r>
                <a:rPr lang="en-US" sz="2000" i="0" baseline="0">
                  <a:latin typeface="Lucida Bright" panose="02040602050505020304" pitchFamily="18" charset="0"/>
                </a:rPr>
                <a:t>. 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  <a:p>
              <a14:m>
                <m:oMath xmlns:m="http://schemas.openxmlformats.org/officeDocument/2006/math"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𝝅</m:t>
                  </m:r>
                </m:oMath>
              </a14:m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= 0.3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  <a:p>
              <a:r>
                <a:rPr lang="en-US" sz="2000" i="0" baseline="0">
                  <a:latin typeface="Lucida Bright" panose="02040602050505020304" pitchFamily="18" charset="0"/>
                </a:rPr>
                <a:t>Determine the sample size needed.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67BA35C9-6F19-47E0-93B9-8C94655CE4EA}"/>
                </a:ext>
              </a:extLst>
            </xdr:cNvPr>
            <xdr:cNvSpPr txBox="1"/>
          </xdr:nvSpPr>
          <xdr:spPr>
            <a:xfrm>
              <a:off x="802821" y="1673679"/>
              <a:ext cx="8912679" cy="294458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i="0" baseline="0">
                  <a:latin typeface="Lucida Bright" panose="02040602050505020304" pitchFamily="18" charset="0"/>
                </a:rPr>
                <a:t>Suppose you want to have 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90%</a:t>
              </a:r>
              <a:r>
                <a:rPr lang="en-US" sz="2000" b="1" i="0" baseline="0">
                  <a:latin typeface="Lucida Bright" panose="02040602050505020304" pitchFamily="18" charset="0"/>
                </a:rPr>
                <a:t> </a:t>
              </a:r>
              <a:r>
                <a:rPr lang="en-US" sz="2000" i="0" baseline="0">
                  <a:latin typeface="Lucida Bright" panose="02040602050505020304" pitchFamily="18" charset="0"/>
                </a:rPr>
                <a:t>confidence in estimating the proportion of office workforce who respond to e-mail within an hour. Your estimate should be within 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+/- 0.05</a:t>
              </a:r>
              <a:r>
                <a:rPr lang="en-US" sz="2000" i="0" baseline="0">
                  <a:latin typeface="Lucida Bright" panose="02040602050505020304" pitchFamily="18" charset="0"/>
                </a:rPr>
                <a:t>. 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  <a:p>
              <a:pPr/>
              <a:r>
                <a:rPr lang="en-US" sz="2000" b="1" i="0" baseline="0">
                  <a:solidFill>
                    <a:srgbClr val="C00000"/>
                  </a:solidFill>
                  <a:latin typeface="Cambria Math" panose="02040503050406030204" pitchFamily="18" charset="0"/>
                </a:rPr>
                <a:t>𝝅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= 0.3</a:t>
              </a:r>
            </a:p>
            <a:p>
              <a:pPr/>
              <a:endParaRPr lang="en-US" sz="2000" i="0" baseline="0">
                <a:latin typeface="Lucida Bright" panose="02040602050505020304" pitchFamily="18" charset="0"/>
              </a:endParaRPr>
            </a:p>
            <a:p>
              <a:r>
                <a:rPr lang="en-US" sz="2000" i="0" baseline="0">
                  <a:latin typeface="Lucida Bright" panose="02040602050505020304" pitchFamily="18" charset="0"/>
                </a:rPr>
                <a:t>Determine the sample size needed.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15</xdr:col>
      <xdr:colOff>270782</xdr:colOff>
      <xdr:row>27</xdr:row>
      <xdr:rowOff>149678</xdr:rowOff>
    </xdr:from>
    <xdr:ext cx="1008290" cy="4354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43FD7539-D8A5-726D-617B-8098E487EAA0}"/>
                </a:ext>
              </a:extLst>
            </xdr:cNvPr>
            <xdr:cNvSpPr txBox="1"/>
          </xdr:nvSpPr>
          <xdr:spPr>
            <a:xfrm>
              <a:off x="10775496" y="5755821"/>
              <a:ext cx="1008290" cy="4354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400" i="1">
                        <a:latin typeface="Cambria Math" panose="02040503050406030204" pitchFamily="18" charset="0"/>
                      </a:rPr>
                      <m:t>𝜋</m:t>
                    </m:r>
                    <m:r>
                      <a:rPr lang="en-US" sz="2400" b="0" i="1">
                        <a:latin typeface="Cambria Math" panose="02040503050406030204" pitchFamily="18" charset="0"/>
                      </a:rPr>
                      <m:t>=0.3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43FD7539-D8A5-726D-617B-8098E487EAA0}"/>
                </a:ext>
              </a:extLst>
            </xdr:cNvPr>
            <xdr:cNvSpPr txBox="1"/>
          </xdr:nvSpPr>
          <xdr:spPr>
            <a:xfrm>
              <a:off x="10775496" y="5755821"/>
              <a:ext cx="1008290" cy="4354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2400" i="0">
                  <a:latin typeface="Cambria Math" panose="02040503050406030204" pitchFamily="18" charset="0"/>
                </a:rPr>
                <a:t>𝜋</a:t>
              </a:r>
              <a:r>
                <a:rPr lang="en-US" sz="2400" b="0" i="0">
                  <a:latin typeface="Cambria Math" panose="02040503050406030204" pitchFamily="18" charset="0"/>
                </a:rPr>
                <a:t>=0.3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545646</xdr:colOff>
      <xdr:row>27</xdr:row>
      <xdr:rowOff>138792</xdr:rowOff>
    </xdr:from>
    <xdr:ext cx="1413783" cy="4599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B85E2ADF-FA81-ED10-5156-E0EB44CDDDC2}"/>
                </a:ext>
              </a:extLst>
            </xdr:cNvPr>
            <xdr:cNvSpPr txBox="1"/>
          </xdr:nvSpPr>
          <xdr:spPr>
            <a:xfrm>
              <a:off x="12383860" y="5744935"/>
              <a:ext cx="1413783" cy="4599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400" b="0" i="1">
                        <a:latin typeface="Cambria Math" panose="02040503050406030204" pitchFamily="18" charset="0"/>
                      </a:rPr>
                      <m:t>1−</m:t>
                    </m:r>
                    <m:r>
                      <a:rPr lang="en-US" sz="24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𝜋</m:t>
                    </m:r>
                    <m:r>
                      <a:rPr lang="en-US" sz="2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n-US" sz="2400">
                <a:effectLst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4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B85E2ADF-FA81-ED10-5156-E0EB44CDDDC2}"/>
                </a:ext>
              </a:extLst>
            </xdr:cNvPr>
            <xdr:cNvSpPr txBox="1"/>
          </xdr:nvSpPr>
          <xdr:spPr>
            <a:xfrm>
              <a:off x="12383860" y="5744935"/>
              <a:ext cx="1413783" cy="4599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="0" i="0">
                  <a:latin typeface="Cambria Math" panose="02040503050406030204" pitchFamily="18" charset="0"/>
                </a:rPr>
                <a:t>1−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𝜋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endParaRPr lang="en-US" sz="2400">
                <a:effectLst/>
              </a:endParaRPr>
            </a:p>
            <a:p>
              <a:r>
                <a:rPr lang="en-US" sz="2400" b="0" i="0">
                  <a:latin typeface="Cambria Math" panose="02040503050406030204" pitchFamily="18" charset="0"/>
                </a:rPr>
                <a:t> </a:t>
              </a:r>
              <a:endParaRPr lang="en-US" sz="24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19</xdr:row>
      <xdr:rowOff>54430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4786" y="1986646"/>
          <a:ext cx="7726137" cy="168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alternative that has the highest EMV (Expected Monetary Value).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489860</xdr:colOff>
      <xdr:row>6</xdr:row>
      <xdr:rowOff>92529</xdr:rowOff>
    </xdr:from>
    <xdr:to>
      <xdr:col>10</xdr:col>
      <xdr:colOff>489860</xdr:colOff>
      <xdr:row>39</xdr:row>
      <xdr:rowOff>106138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885467" y="1235529"/>
          <a:ext cx="0" cy="787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408214</xdr:colOff>
      <xdr:row>4</xdr:row>
      <xdr:rowOff>160562</xdr:rowOff>
    </xdr:from>
    <xdr:to>
      <xdr:col>14</xdr:col>
      <xdr:colOff>381000</xdr:colOff>
      <xdr:row>8</xdr:row>
      <xdr:rowOff>187777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028464" y="92256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17</xdr:col>
      <xdr:colOff>176892</xdr:colOff>
      <xdr:row>22</xdr:row>
      <xdr:rowOff>285750</xdr:rowOff>
    </xdr:from>
    <xdr:to>
      <xdr:col>21</xdr:col>
      <xdr:colOff>503464</xdr:colOff>
      <xdr:row>27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50142" y="5402036"/>
          <a:ext cx="2775858" cy="130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1. Multiply each value by the probability</a:t>
          </a:r>
        </a:p>
        <a:p>
          <a:r>
            <a:rPr lang="en-US" sz="1800"/>
            <a:t>2. Select the highest value in the column</a:t>
          </a:r>
        </a:p>
      </xdr:txBody>
    </xdr:sp>
    <xdr:clientData/>
  </xdr:twoCellAnchor>
  <xdr:twoCellAnchor>
    <xdr:from>
      <xdr:col>3</xdr:col>
      <xdr:colOff>476251</xdr:colOff>
      <xdr:row>2</xdr:row>
      <xdr:rowOff>149679</xdr:rowOff>
    </xdr:from>
    <xdr:to>
      <xdr:col>8</xdr:col>
      <xdr:colOff>258536</xdr:colOff>
      <xdr:row>7</xdr:row>
      <xdr:rowOff>35379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313215" y="530679"/>
          <a:ext cx="5116285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9 Solution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C3799923-4527-4E48-A606-692CABC6FCF3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14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D76D524-8D2C-4EFD-B352-BB348205A443}"/>
            </a:ext>
          </a:extLst>
        </xdr:cNvPr>
        <xdr:cNvSpPr/>
      </xdr:nvSpPr>
      <xdr:spPr>
        <a:xfrm>
          <a:off x="20281446" y="2600869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801476-BC10-43AC-AFC1-8ADF8BA44DE8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1</xdr:row>
      <xdr:rowOff>87086</xdr:rowOff>
    </xdr:from>
    <xdr:to>
      <xdr:col>15</xdr:col>
      <xdr:colOff>10886</xdr:colOff>
      <xdr:row>44</xdr:row>
      <xdr:rowOff>130629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C30A1FC-0CEA-4352-A52D-720643AF28B5}"/>
            </a:ext>
          </a:extLst>
        </xdr:cNvPr>
        <xdr:cNvCxnSpPr/>
      </xdr:nvCxnSpPr>
      <xdr:spPr>
        <a:xfrm>
          <a:off x="10560504" y="277586"/>
          <a:ext cx="13607" cy="8854168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174171</xdr:colOff>
      <xdr:row>9</xdr:row>
      <xdr:rowOff>21772</xdr:rowOff>
    </xdr:from>
    <xdr:to>
      <xdr:col>14</xdr:col>
      <xdr:colOff>337457</xdr:colOff>
      <xdr:row>22</xdr:row>
      <xdr:rowOff>54430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674DEF5-A382-4B9F-A62D-9A449404FE84}"/>
            </a:ext>
          </a:extLst>
        </xdr:cNvPr>
        <xdr:cNvSpPr txBox="1"/>
      </xdr:nvSpPr>
      <xdr:spPr>
        <a:xfrm>
          <a:off x="1355271" y="1736272"/>
          <a:ext cx="8954861" cy="26425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Suppose you want to have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90%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confidence in estimating the proportion of office workforce who respond to e-mail within an hour. Your estimate should be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+/- 0.05</a:t>
          </a:r>
          <a:r>
            <a:rPr lang="en-US" sz="2000" i="0" baseline="0">
              <a:latin typeface="Lucida Bright" panose="02040602050505020304" pitchFamily="18" charset="0"/>
            </a:rPr>
            <a:t>. </a:t>
          </a:r>
        </a:p>
        <a:p>
          <a:r>
            <a:rPr lang="en-US" sz="2000" i="0" baseline="0">
              <a:latin typeface="Lucida Bright" panose="02040602050505020304" pitchFamily="18" charset="0"/>
            </a:rPr>
            <a:t>Because you have not previously undertaken such a study, there is no information available from past data.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Determine the sample size needed.</a:t>
          </a:r>
        </a:p>
      </xdr:txBody>
    </xdr:sp>
    <xdr:clientData/>
  </xdr:twoCellAnchor>
  <xdr:twoCellAnchor>
    <xdr:from>
      <xdr:col>15</xdr:col>
      <xdr:colOff>522514</xdr:colOff>
      <xdr:row>2</xdr:row>
      <xdr:rowOff>43544</xdr:rowOff>
    </xdr:from>
    <xdr:to>
      <xdr:col>21</xdr:col>
      <xdr:colOff>481692</xdr:colOff>
      <xdr:row>6</xdr:row>
      <xdr:rowOff>79466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FA7DB507-A78B-4596-8E3F-1A82814F3303}"/>
            </a:ext>
          </a:extLst>
        </xdr:cNvPr>
        <xdr:cNvSpPr/>
      </xdr:nvSpPr>
      <xdr:spPr>
        <a:xfrm>
          <a:off x="11085739" y="424544"/>
          <a:ext cx="3750128" cy="797922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163285</xdr:colOff>
      <xdr:row>10</xdr:row>
      <xdr:rowOff>0</xdr:rowOff>
    </xdr:from>
    <xdr:to>
      <xdr:col>26</xdr:col>
      <xdr:colOff>141515</xdr:colOff>
      <xdr:row>17</xdr:row>
      <xdr:rowOff>141031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BD2F1112-F398-401A-9E14-806A27218857}"/>
                </a:ext>
              </a:extLst>
            </xdr:cNvPr>
            <xdr:cNvSpPr txBox="1"/>
          </xdr:nvSpPr>
          <xdr:spPr>
            <a:xfrm>
              <a:off x="10726510" y="1905000"/>
              <a:ext cx="7407730" cy="147453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r>
                    <a:rPr lang="en-US" sz="1800" i="1" baseline="0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14:m>
                <m:oMath xmlns:m="http://schemas.openxmlformats.org/officeDocument/2006/math">
                  <m:r>
                    <a:rPr lang="en-US" sz="1800" i="1" baseline="0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BD2F1112-F398-401A-9E14-806A27218857}"/>
                </a:ext>
              </a:extLst>
            </xdr:cNvPr>
            <xdr:cNvSpPr txBox="1"/>
          </xdr:nvSpPr>
          <xdr:spPr>
            <a:xfrm>
              <a:off x="10726510" y="1905000"/>
              <a:ext cx="7407730" cy="147453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𝜋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n-US" sz="1800" i="0" baseline="0">
                  <a:latin typeface="Cambria Math" panose="02040503050406030204" pitchFamily="18" charset="0"/>
                </a:rPr>
                <a:t>𝜋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231321</xdr:colOff>
      <xdr:row>27</xdr:row>
      <xdr:rowOff>85725</xdr:rowOff>
    </xdr:from>
    <xdr:to>
      <xdr:col>26</xdr:col>
      <xdr:colOff>459921</xdr:colOff>
      <xdr:row>32</xdr:row>
      <xdr:rowOff>95250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9F02B78-245F-4D79-AC54-C896302F6D14}"/>
            </a:ext>
          </a:extLst>
        </xdr:cNvPr>
        <xdr:cNvSpPr txBox="1"/>
      </xdr:nvSpPr>
      <xdr:spPr>
        <a:xfrm>
          <a:off x="10794546" y="5686425"/>
          <a:ext cx="765810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Lucida Bright" panose="02040602050505020304" pitchFamily="18" charset="0"/>
            </a:rPr>
            <a:t>Because</a:t>
          </a:r>
          <a:r>
            <a:rPr lang="en-US" sz="1600" baseline="0">
              <a:latin typeface="Lucida Bright" panose="02040602050505020304" pitchFamily="18" charset="0"/>
            </a:rPr>
            <a:t> no information is available from past data assume that </a:t>
          </a:r>
        </a:p>
        <a:p>
          <a:r>
            <a:rPr lang="el-GR" sz="1600" baseline="0">
              <a:latin typeface="Cambria" panose="02040503050406030204" pitchFamily="18" charset="0"/>
              <a:ea typeface="Cambria" panose="02040503050406030204" pitchFamily="18" charset="0"/>
            </a:rPr>
            <a:t>Π</a:t>
          </a:r>
          <a:r>
            <a:rPr lang="en-US" sz="1600" baseline="0">
              <a:latin typeface="Lucida Bright" panose="02040602050505020304" pitchFamily="18" charset="0"/>
              <a:ea typeface="Cambria" panose="02040503050406030204" pitchFamily="18" charset="0"/>
            </a:rPr>
            <a:t> = </a:t>
          </a:r>
          <a:r>
            <a:rPr lang="en-US" sz="16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0.50. Assume the 50/50 split. ∏ = 0.50</a:t>
          </a:r>
        </a:p>
        <a:p>
          <a:endParaRPr lang="en-US" sz="1600" baseline="0">
            <a:latin typeface="Lucida Bright" panose="02040602050505020304" pitchFamily="18" charset="0"/>
            <a:ea typeface="Cambria" panose="02040503050406030204" pitchFamily="18" charset="0"/>
          </a:endParaRPr>
        </a:p>
      </xdr:txBody>
    </xdr:sp>
    <xdr:clientData/>
  </xdr:twoCellAnchor>
  <xdr:oneCellAnchor>
    <xdr:from>
      <xdr:col>20</xdr:col>
      <xdr:colOff>438150</xdr:colOff>
      <xdr:row>24</xdr:row>
      <xdr:rowOff>176212</xdr:rowOff>
    </xdr:from>
    <xdr:ext cx="628650" cy="347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3AE7CB7-66BD-4ACE-BE9A-087321F8E379}"/>
                </a:ext>
              </a:extLst>
            </xdr:cNvPr>
            <xdr:cNvSpPr txBox="1"/>
          </xdr:nvSpPr>
          <xdr:spPr>
            <a:xfrm>
              <a:off x="14201775" y="50530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3AE7CB7-66BD-4ACE-BE9A-087321F8E379}"/>
                </a:ext>
              </a:extLst>
            </xdr:cNvPr>
            <xdr:cNvSpPr txBox="1"/>
          </xdr:nvSpPr>
          <xdr:spPr>
            <a:xfrm>
              <a:off x="14201775" y="50530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000" i="0">
                  <a:latin typeface="Cambria Math" panose="02040503050406030204" pitchFamily="18" charset="0"/>
                </a:rPr>
                <a:t>𝑧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18</xdr:col>
      <xdr:colOff>97972</xdr:colOff>
      <xdr:row>36</xdr:row>
      <xdr:rowOff>185057</xdr:rowOff>
    </xdr:from>
    <xdr:to>
      <xdr:col>18</xdr:col>
      <xdr:colOff>620486</xdr:colOff>
      <xdr:row>36</xdr:row>
      <xdr:rowOff>185057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B2D87AC-F46D-4DA3-A484-94B2FB676EBD}"/>
            </a:ext>
          </a:extLst>
        </xdr:cNvPr>
        <xdr:cNvCxnSpPr/>
      </xdr:nvCxnSpPr>
      <xdr:spPr>
        <a:xfrm flipV="1">
          <a:off x="12585247" y="7500257"/>
          <a:ext cx="522514" cy="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468086</xdr:colOff>
      <xdr:row>16</xdr:row>
      <xdr:rowOff>65315</xdr:rowOff>
    </xdr:from>
    <xdr:to>
      <xdr:col>15</xdr:col>
      <xdr:colOff>174172</xdr:colOff>
      <xdr:row>28</xdr:row>
      <xdr:rowOff>97971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62A5362-B2B7-4B89-B194-ADD620ABF4F3}"/>
            </a:ext>
          </a:extLst>
        </xdr:cNvPr>
        <xdr:cNvCxnSpPr/>
      </xdr:nvCxnSpPr>
      <xdr:spPr>
        <a:xfrm>
          <a:off x="6306911" y="3113315"/>
          <a:ext cx="4430486" cy="277585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579665</xdr:colOff>
      <xdr:row>33</xdr:row>
      <xdr:rowOff>76200</xdr:rowOff>
    </xdr:from>
    <xdr:to>
      <xdr:col>26</xdr:col>
      <xdr:colOff>361950</xdr:colOff>
      <xdr:row>37</xdr:row>
      <xdr:rowOff>46265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B49C124-4399-49BF-989C-193C13E55061}"/>
            </a:ext>
          </a:extLst>
        </xdr:cNvPr>
        <xdr:cNvSpPr txBox="1"/>
      </xdr:nvSpPr>
      <xdr:spPr>
        <a:xfrm>
          <a:off x="17278351" y="6694714"/>
          <a:ext cx="1611085" cy="884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aseline="0">
              <a:latin typeface="Lucida Bright" panose="02040602050505020304" pitchFamily="18" charset="0"/>
              <a:ea typeface="Cambria" panose="02040503050406030204" pitchFamily="18" charset="0"/>
            </a:rPr>
            <a:t>e = </a:t>
          </a:r>
          <a:r>
            <a:rPr lang="en-US" sz="16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0.05</a:t>
          </a:r>
          <a:endParaRPr lang="en-US" sz="16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4E374B86-2A8D-4801-B9FA-D6F6D1AC53B7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15 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CBBED20D-0F79-4DC6-BF8F-067E6A6B3BB5}"/>
            </a:ext>
          </a:extLst>
        </xdr:cNvPr>
        <xdr:cNvSpPr/>
      </xdr:nvSpPr>
      <xdr:spPr>
        <a:xfrm>
          <a:off x="20281446" y="2572294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902C15-1939-40F3-8B1B-B47F61D52DDA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1</xdr:row>
      <xdr:rowOff>87086</xdr:rowOff>
    </xdr:from>
    <xdr:to>
      <xdr:col>15</xdr:col>
      <xdr:colOff>10886</xdr:colOff>
      <xdr:row>44</xdr:row>
      <xdr:rowOff>130629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EC2FD24-8A80-4CB0-9551-3EFD5245FDF0}"/>
            </a:ext>
          </a:extLst>
        </xdr:cNvPr>
        <xdr:cNvCxnSpPr/>
      </xdr:nvCxnSpPr>
      <xdr:spPr>
        <a:xfrm>
          <a:off x="10560504" y="277586"/>
          <a:ext cx="13607" cy="8568418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174171</xdr:colOff>
      <xdr:row>9</xdr:row>
      <xdr:rowOff>21771</xdr:rowOff>
    </xdr:from>
    <xdr:to>
      <xdr:col>14</xdr:col>
      <xdr:colOff>337457</xdr:colOff>
      <xdr:row>23</xdr:row>
      <xdr:rowOff>122463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52208E2-E9CD-408A-9FEF-24438F13584B}"/>
                </a:ext>
              </a:extLst>
            </xdr:cNvPr>
            <xdr:cNvSpPr txBox="1"/>
          </xdr:nvSpPr>
          <xdr:spPr>
            <a:xfrm>
              <a:off x="1355271" y="1736271"/>
              <a:ext cx="8954861" cy="293914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i="0" baseline="0">
                  <a:latin typeface="Lucida Bright" panose="02040602050505020304" pitchFamily="18" charset="0"/>
                </a:rPr>
                <a:t>Suppose you want to have 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90%</a:t>
              </a:r>
              <a:r>
                <a:rPr lang="en-US" sz="2000" b="1" i="0" baseline="0">
                  <a:latin typeface="Lucida Bright" panose="02040602050505020304" pitchFamily="18" charset="0"/>
                </a:rPr>
                <a:t> </a:t>
              </a:r>
              <a:r>
                <a:rPr lang="en-US" sz="2000" i="0" baseline="0">
                  <a:latin typeface="Lucida Bright" panose="02040602050505020304" pitchFamily="18" charset="0"/>
                </a:rPr>
                <a:t>confidence in estimating the proportion of office workforce who respond to e-mail within an hour. Your estimate should be within 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+/- 0.05</a:t>
              </a:r>
              <a:r>
                <a:rPr lang="en-US" sz="2000" i="0" baseline="0">
                  <a:latin typeface="Lucida Bright" panose="02040602050505020304" pitchFamily="18" charset="0"/>
                </a:rPr>
                <a:t>. 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  <a:p>
              <a14:m>
                <m:oMath xmlns:m="http://schemas.openxmlformats.org/officeDocument/2006/math"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𝝅</m:t>
                  </m:r>
                </m:oMath>
              </a14:m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= 0.3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  <a:p>
              <a:r>
                <a:rPr lang="en-US" sz="2000" i="0" baseline="0">
                  <a:latin typeface="Lucida Bright" panose="02040602050505020304" pitchFamily="18" charset="0"/>
                </a:rPr>
                <a:t>Determine the sample size needed.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52208E2-E9CD-408A-9FEF-24438F13584B}"/>
                </a:ext>
              </a:extLst>
            </xdr:cNvPr>
            <xdr:cNvSpPr txBox="1"/>
          </xdr:nvSpPr>
          <xdr:spPr>
            <a:xfrm>
              <a:off x="1355271" y="1736271"/>
              <a:ext cx="8954861" cy="293914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i="0" baseline="0">
                  <a:latin typeface="Lucida Bright" panose="02040602050505020304" pitchFamily="18" charset="0"/>
                </a:rPr>
                <a:t>Suppose you want to have 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90%</a:t>
              </a:r>
              <a:r>
                <a:rPr lang="en-US" sz="2000" b="1" i="0" baseline="0">
                  <a:latin typeface="Lucida Bright" panose="02040602050505020304" pitchFamily="18" charset="0"/>
                </a:rPr>
                <a:t> </a:t>
              </a:r>
              <a:r>
                <a:rPr lang="en-US" sz="2000" i="0" baseline="0">
                  <a:latin typeface="Lucida Bright" panose="02040602050505020304" pitchFamily="18" charset="0"/>
                </a:rPr>
                <a:t>confidence in estimating the proportion of office workforce who respond to e-mail within an hour. Your estimate should be within 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+/- 0.05</a:t>
              </a:r>
              <a:r>
                <a:rPr lang="en-US" sz="2000" i="0" baseline="0">
                  <a:latin typeface="Lucida Bright" panose="02040602050505020304" pitchFamily="18" charset="0"/>
                </a:rPr>
                <a:t>. 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  <a:p>
              <a:pPr/>
              <a:r>
                <a:rPr lang="en-US" sz="2000" b="1" i="0" baseline="0">
                  <a:solidFill>
                    <a:srgbClr val="C00000"/>
                  </a:solidFill>
                  <a:latin typeface="Cambria Math" panose="02040503050406030204" pitchFamily="18" charset="0"/>
                </a:rPr>
                <a:t>𝝅</a:t>
              </a:r>
              <a:r>
                <a:rPr lang="en-US" sz="2000" b="1" i="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= 0.3</a:t>
              </a:r>
            </a:p>
            <a:p>
              <a:pPr/>
              <a:endParaRPr lang="en-US" sz="2000" i="0" baseline="0">
                <a:latin typeface="Lucida Bright" panose="02040602050505020304" pitchFamily="18" charset="0"/>
              </a:endParaRPr>
            </a:p>
            <a:p>
              <a:r>
                <a:rPr lang="en-US" sz="2000" i="0" baseline="0">
                  <a:latin typeface="Lucida Bright" panose="02040602050505020304" pitchFamily="18" charset="0"/>
                </a:rPr>
                <a:t>Determine the sample size needed.</a:t>
              </a:r>
            </a:p>
            <a:p>
              <a:endParaRPr lang="en-US" sz="2000" i="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0</xdr:colOff>
      <xdr:row>2</xdr:row>
      <xdr:rowOff>68035</xdr:rowOff>
    </xdr:from>
    <xdr:to>
      <xdr:col>25</xdr:col>
      <xdr:colOff>40822</xdr:colOff>
      <xdr:row>6</xdr:row>
      <xdr:rowOff>109400</xdr:rowOff>
    </xdr:to>
    <xdr:sp macro="" textlink="">
      <xdr:nvSpPr>
        <xdr:cNvPr id="7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D4AEC8-4E67-40F2-8E0F-9E62930A1D6A}"/>
            </a:ext>
          </a:extLst>
        </xdr:cNvPr>
        <xdr:cNvSpPr/>
      </xdr:nvSpPr>
      <xdr:spPr>
        <a:xfrm>
          <a:off x="15316200" y="449035"/>
          <a:ext cx="2126797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16</xdr:col>
      <xdr:colOff>0</xdr:colOff>
      <xdr:row>2</xdr:row>
      <xdr:rowOff>68036</xdr:rowOff>
    </xdr:from>
    <xdr:to>
      <xdr:col>21</xdr:col>
      <xdr:colOff>285750</xdr:colOff>
      <xdr:row>6</xdr:row>
      <xdr:rowOff>109401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F6B48CDD-723D-4110-A7FB-ED01FF9E1B66}"/>
            </a:ext>
          </a:extLst>
        </xdr:cNvPr>
        <xdr:cNvSpPr/>
      </xdr:nvSpPr>
      <xdr:spPr>
        <a:xfrm>
          <a:off x="11163300" y="449036"/>
          <a:ext cx="3476625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05A1542-3EBD-48B0-B0EC-3934B8E52B16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14 </a:t>
          </a:r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CDE37DF-8DFC-4E00-B755-BB31FCB59653}"/>
            </a:ext>
          </a:extLst>
        </xdr:cNvPr>
        <xdr:cNvSpPr/>
      </xdr:nvSpPr>
      <xdr:spPr>
        <a:xfrm>
          <a:off x="18757446" y="253895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656C9C-8AA9-4545-94DC-B8297737033F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1</xdr:row>
      <xdr:rowOff>87086</xdr:rowOff>
    </xdr:from>
    <xdr:to>
      <xdr:col>15</xdr:col>
      <xdr:colOff>10886</xdr:colOff>
      <xdr:row>44</xdr:row>
      <xdr:rowOff>130629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DA1CC13-F344-4255-93B1-FE3A18D4FE5C}"/>
            </a:ext>
          </a:extLst>
        </xdr:cNvPr>
        <xdr:cNvCxnSpPr/>
      </xdr:nvCxnSpPr>
      <xdr:spPr>
        <a:xfrm>
          <a:off x="10560504" y="277586"/>
          <a:ext cx="13607" cy="82350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174171</xdr:colOff>
      <xdr:row>9</xdr:row>
      <xdr:rowOff>21771</xdr:rowOff>
    </xdr:from>
    <xdr:to>
      <xdr:col>14</xdr:col>
      <xdr:colOff>337457</xdr:colOff>
      <xdr:row>23</xdr:row>
      <xdr:rowOff>122463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B7CDA12-986C-4BAA-81F6-0D8A929D8E38}"/>
            </a:ext>
          </a:extLst>
        </xdr:cNvPr>
        <xdr:cNvSpPr txBox="1"/>
      </xdr:nvSpPr>
      <xdr:spPr>
        <a:xfrm>
          <a:off x="1344385" y="1736271"/>
          <a:ext cx="8912679" cy="2944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Suppose you want to have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90%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confidence in estimating the proportion of office workforce who respond to e-mail within an hour. Your estimate should be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+/- 0.05</a:t>
          </a:r>
          <a:r>
            <a:rPr lang="en-US" sz="2000" i="0" baseline="0">
              <a:latin typeface="Lucida Bright" panose="02040602050505020304" pitchFamily="18" charset="0"/>
            </a:rPr>
            <a:t>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Because you have not previously undertaken such a study, there is no information available from past data.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Determine the sample size needed.</a:t>
          </a:r>
        </a:p>
      </xdr:txBody>
    </xdr:sp>
    <xdr:clientData/>
  </xdr:twoCellAnchor>
  <xdr:twoCellAnchor>
    <xdr:from>
      <xdr:col>22</xdr:col>
      <xdr:colOff>0</xdr:colOff>
      <xdr:row>2</xdr:row>
      <xdr:rowOff>68035</xdr:rowOff>
    </xdr:from>
    <xdr:to>
      <xdr:col>25</xdr:col>
      <xdr:colOff>40822</xdr:colOff>
      <xdr:row>6</xdr:row>
      <xdr:rowOff>109400</xdr:rowOff>
    </xdr:to>
    <xdr:sp macro="" textlink="">
      <xdr:nvSpPr>
        <xdr:cNvPr id="15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CD14C75-A23C-4B32-B6FE-874F7807266B}"/>
            </a:ext>
          </a:extLst>
        </xdr:cNvPr>
        <xdr:cNvSpPr/>
      </xdr:nvSpPr>
      <xdr:spPr>
        <a:xfrm>
          <a:off x="15253607" y="449035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16</xdr:col>
      <xdr:colOff>0</xdr:colOff>
      <xdr:row>2</xdr:row>
      <xdr:rowOff>68036</xdr:rowOff>
    </xdr:from>
    <xdr:to>
      <xdr:col>21</xdr:col>
      <xdr:colOff>285750</xdr:colOff>
      <xdr:row>6</xdr:row>
      <xdr:rowOff>109401</xdr:rowOff>
    </xdr:to>
    <xdr:sp macro="" textlink="">
      <xdr:nvSpPr>
        <xdr:cNvPr id="16" name="Rounded Rectangle 52">
          <a:extLst>
            <a:ext uri="{FF2B5EF4-FFF2-40B4-BE49-F238E27FC236}">
              <a16:creationId xmlns:a16="http://schemas.microsoft.com/office/drawing/2014/main" id="{DFDA27B9-6354-467D-AB4D-CCF949F81ACE}"/>
            </a:ext>
          </a:extLst>
        </xdr:cNvPr>
        <xdr:cNvSpPr/>
      </xdr:nvSpPr>
      <xdr:spPr>
        <a:xfrm>
          <a:off x="11103429" y="449036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113243</xdr:colOff>
      <xdr:row>2</xdr:row>
      <xdr:rowOff>29633</xdr:rowOff>
    </xdr:from>
    <xdr:to>
      <xdr:col>16</xdr:col>
      <xdr:colOff>593303</xdr:colOff>
      <xdr:row>27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09F53C-BDCF-43F1-BF85-A9C51B9E0A4E}"/>
            </a:ext>
          </a:extLst>
        </xdr:cNvPr>
        <xdr:cNvSpPr txBox="1"/>
      </xdr:nvSpPr>
      <xdr:spPr>
        <a:xfrm>
          <a:off x="3770843" y="391583"/>
          <a:ext cx="6576060" cy="4515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latin typeface="Lucida Bright" panose="02040602050505020304" pitchFamily="18" charset="0"/>
            </a:rPr>
            <a:t>Notes 1: </a:t>
          </a:r>
        </a:p>
        <a:p>
          <a:r>
            <a:rPr lang="en-US" sz="1800" baseline="0">
              <a:latin typeface="Lucida Bright" panose="02040602050505020304" pitchFamily="18" charset="0"/>
            </a:rPr>
            <a:t>Interval estimation involves selecting a sample from a larger population and using sample results to estimate the value of a population parameter like the population mean or the population proportion.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In statistical hypothesis testing, the procedure is slightly different. Here we begin by making a statement about the population parameter of interest. We will then choose a sample to determine whether the statement we have made holds up in light of the sample results we calculate.</a:t>
          </a:r>
        </a:p>
        <a:p>
          <a:r>
            <a:rPr lang="en-US" sz="1800" baseline="0">
              <a:latin typeface="Lucida Bright" panose="02040602050505020304" pitchFamily="18" charset="0"/>
            </a:rPr>
            <a:t>If there is a sufficient evidence supporting the alternative hypothesis, then the null hypothesis can be rejected.</a:t>
          </a:r>
        </a:p>
      </xdr:txBody>
    </xdr:sp>
    <xdr:clientData/>
  </xdr:twoCellAnchor>
  <xdr:twoCellAnchor>
    <xdr:from>
      <xdr:col>1</xdr:col>
      <xdr:colOff>419100</xdr:colOff>
      <xdr:row>2</xdr:row>
      <xdr:rowOff>0</xdr:rowOff>
    </xdr:from>
    <xdr:to>
      <xdr:col>3</xdr:col>
      <xdr:colOff>265007</xdr:colOff>
      <xdr:row>6</xdr:row>
      <xdr:rowOff>44874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9AAADA-B935-4DE5-B1A5-A45842876C7F}"/>
            </a:ext>
          </a:extLst>
        </xdr:cNvPr>
        <xdr:cNvSpPr/>
      </xdr:nvSpPr>
      <xdr:spPr>
        <a:xfrm>
          <a:off x="1028700" y="361950"/>
          <a:ext cx="1065107" cy="76877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360893</xdr:colOff>
      <xdr:row>8</xdr:row>
      <xdr:rowOff>105833</xdr:rowOff>
    </xdr:from>
    <xdr:to>
      <xdr:col>15</xdr:col>
      <xdr:colOff>231353</xdr:colOff>
      <xdr:row>16</xdr:row>
      <xdr:rowOff>122767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64ED3D5-7AB0-4B36-85BC-D157AAEF0616}"/>
                </a:ext>
              </a:extLst>
            </xdr:cNvPr>
            <xdr:cNvSpPr txBox="1"/>
          </xdr:nvSpPr>
          <xdr:spPr>
            <a:xfrm>
              <a:off x="2723093" y="1629833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64ED3D5-7AB0-4B36-85BC-D157AAEF0616}"/>
                </a:ext>
              </a:extLst>
            </xdr:cNvPr>
            <xdr:cNvSpPr txBox="1"/>
          </xdr:nvSpPr>
          <xdr:spPr>
            <a:xfrm>
              <a:off x="2723093" y="1629833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𝞼^</a:t>
              </a:r>
              <a:r>
                <a:rPr lang="en-US" sz="1800" b="0" i="0" baseline="0">
                  <a:latin typeface="Cambria Math" panose="02040503050406030204" pitchFamily="18" charset="0"/>
                </a:rPr>
                <a:t>2</a:t>
              </a:r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16933</xdr:colOff>
      <xdr:row>0</xdr:row>
      <xdr:rowOff>168486</xdr:rowOff>
    </xdr:from>
    <xdr:to>
      <xdr:col>2</xdr:col>
      <xdr:colOff>472440</xdr:colOff>
      <xdr:row>5</xdr:row>
      <xdr:rowOff>22860</xdr:rowOff>
    </xdr:to>
    <xdr:sp macro="" textlink="">
      <xdr:nvSpPr>
        <xdr:cNvPr id="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505D9E-32B3-41DD-9408-6FDE7263DBD8}"/>
            </a:ext>
          </a:extLst>
        </xdr:cNvPr>
        <xdr:cNvSpPr/>
      </xdr:nvSpPr>
      <xdr:spPr>
        <a:xfrm>
          <a:off x="626533" y="168486"/>
          <a:ext cx="1065107" cy="76877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372535</xdr:colOff>
      <xdr:row>17</xdr:row>
      <xdr:rowOff>78316</xdr:rowOff>
    </xdr:from>
    <xdr:to>
      <xdr:col>15</xdr:col>
      <xdr:colOff>242995</xdr:colOff>
      <xdr:row>25</xdr:row>
      <xdr:rowOff>95250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CE5B43B-4D5F-43E9-9599-753AFD21840D}"/>
                </a:ext>
              </a:extLst>
            </xdr:cNvPr>
            <xdr:cNvSpPr txBox="1"/>
          </xdr:nvSpPr>
          <xdr:spPr>
            <a:xfrm>
              <a:off x="2734735" y="3316816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r>
                    <a:rPr lang="en-US" sz="1800" i="1" baseline="0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14:m>
                <m:oMath xmlns:m="http://schemas.openxmlformats.org/officeDocument/2006/math">
                  <m:r>
                    <a:rPr lang="en-US" sz="1800" i="1" baseline="0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CE5B43B-4D5F-43E9-9599-753AFD21840D}"/>
                </a:ext>
              </a:extLst>
            </xdr:cNvPr>
            <xdr:cNvSpPr txBox="1"/>
          </xdr:nvSpPr>
          <xdr:spPr>
            <a:xfrm>
              <a:off x="2734735" y="3316816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𝜋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n-US" sz="1800" i="0" baseline="0">
                  <a:latin typeface="Cambria Math" panose="02040503050406030204" pitchFamily="18" charset="0"/>
                </a:rPr>
                <a:t>𝜋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428625</xdr:colOff>
      <xdr:row>13</xdr:row>
      <xdr:rowOff>142875</xdr:rowOff>
    </xdr:from>
    <xdr:to>
      <xdr:col>26</xdr:col>
      <xdr:colOff>299085</xdr:colOff>
      <xdr:row>18</xdr:row>
      <xdr:rowOff>171450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E294BDE-9E3D-404C-B446-609337F6368C}"/>
            </a:ext>
          </a:extLst>
        </xdr:cNvPr>
        <xdr:cNvSpPr txBox="1"/>
      </xdr:nvSpPr>
      <xdr:spPr>
        <a:xfrm>
          <a:off x="9286875" y="2619375"/>
          <a:ext cx="636651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latin typeface="Lucida Bright" panose="02040602050505020304" pitchFamily="18" charset="0"/>
            </a:rPr>
            <a:t>Some configurations will include the t values in place of the z values.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endParaRPr lang="en-US" sz="1800" baseline="0">
            <a:latin typeface="Lucida Bright" panose="02040602050505020304" pitchFamily="18" charset="0"/>
          </a:endParaRPr>
        </a:p>
        <a:p>
          <a:endParaRPr lang="en-US" sz="1800" baseline="0">
            <a:latin typeface="Lucida Bright" panose="02040602050505020304" pitchFamily="18" charset="0"/>
          </a:endParaRPr>
        </a:p>
        <a:p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81645</xdr:rowOff>
    </xdr:from>
    <xdr:to>
      <xdr:col>10</xdr:col>
      <xdr:colOff>65316</xdr:colOff>
      <xdr:row>20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34786" y="1986645"/>
          <a:ext cx="7726137" cy="2394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best alternative under each of these strategies:</a:t>
          </a:r>
        </a:p>
        <a:p>
          <a:endParaRPr lang="en-US" sz="2000" baseline="0">
            <a:solidFill>
              <a:schemeClr val="tx1"/>
            </a:solidFill>
          </a:endParaRPr>
        </a:p>
        <a:p>
          <a:r>
            <a:rPr lang="en-US" sz="2000" baseline="0">
              <a:solidFill>
                <a:schemeClr val="tx1"/>
              </a:solidFill>
            </a:rPr>
            <a:t>a) LaPlace</a:t>
          </a:r>
        </a:p>
        <a:p>
          <a:r>
            <a:rPr lang="en-US" sz="2000" baseline="0">
              <a:solidFill>
                <a:schemeClr val="tx1"/>
              </a:solidFill>
            </a:rPr>
            <a:t>b)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</a:rPr>
            <a:t>=0.7)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285751</xdr:colOff>
      <xdr:row>5</xdr:row>
      <xdr:rowOff>146956</xdr:rowOff>
    </xdr:from>
    <xdr:to>
      <xdr:col>11</xdr:col>
      <xdr:colOff>285751</xdr:colOff>
      <xdr:row>43</xdr:row>
      <xdr:rowOff>160565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9293680" y="1099456"/>
          <a:ext cx="0" cy="77696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394607</xdr:colOff>
      <xdr:row>3</xdr:row>
      <xdr:rowOff>65313</xdr:rowOff>
    </xdr:from>
    <xdr:to>
      <xdr:col>16</xdr:col>
      <xdr:colOff>0</xdr:colOff>
      <xdr:row>7</xdr:row>
      <xdr:rowOff>92528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014857" y="636813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-1</xdr:colOff>
      <xdr:row>2</xdr:row>
      <xdr:rowOff>108857</xdr:rowOff>
    </xdr:from>
    <xdr:to>
      <xdr:col>7</xdr:col>
      <xdr:colOff>639535</xdr:colOff>
      <xdr:row>6</xdr:row>
      <xdr:rowOff>185057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49285" y="489857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8 Solution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20</xdr:col>
      <xdr:colOff>27214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401050" y="639535"/>
          <a:ext cx="381816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544287</xdr:colOff>
      <xdr:row>2</xdr:row>
      <xdr:rowOff>176893</xdr:rowOff>
    </xdr:from>
    <xdr:to>
      <xdr:col>11</xdr:col>
      <xdr:colOff>136072</xdr:colOff>
      <xdr:row>7</xdr:row>
      <xdr:rowOff>62593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81251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7 Solution</a:t>
          </a:r>
        </a:p>
      </xdr:txBody>
    </xdr:sp>
    <xdr:clientData/>
  </xdr:twoCellAnchor>
  <xdr:twoCellAnchor>
    <xdr:from>
      <xdr:col>0</xdr:col>
      <xdr:colOff>573199</xdr:colOff>
      <xdr:row>2</xdr:row>
      <xdr:rowOff>183695</xdr:rowOff>
    </xdr:from>
    <xdr:to>
      <xdr:col>2</xdr:col>
      <xdr:colOff>542583</xdr:colOff>
      <xdr:row>8</xdr:row>
      <xdr:rowOff>34016</xdr:rowOff>
    </xdr:to>
    <xdr:sp macro="" textlink="">
      <xdr:nvSpPr>
        <xdr:cNvPr id="15" name="Left Arrow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573199" y="564695"/>
          <a:ext cx="1194027" cy="993321"/>
        </a:xfrm>
        <a:prstGeom prst="leftArrow">
          <a:avLst/>
        </a:prstGeom>
        <a:solidFill>
          <a:srgbClr val="8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2</xdr:col>
      <xdr:colOff>449036</xdr:colOff>
      <xdr:row>10</xdr:row>
      <xdr:rowOff>54430</xdr:rowOff>
    </xdr:from>
    <xdr:to>
      <xdr:col>8</xdr:col>
      <xdr:colOff>396308</xdr:colOff>
      <xdr:row>22</xdr:row>
      <xdr:rowOff>176892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223158</xdr:colOff>
      <xdr:row>7</xdr:row>
      <xdr:rowOff>48986</xdr:rowOff>
    </xdr:from>
    <xdr:to>
      <xdr:col>21</xdr:col>
      <xdr:colOff>406854</xdr:colOff>
      <xdr:row>11</xdr:row>
      <xdr:rowOff>76201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822872" y="1382486"/>
          <a:ext cx="332694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40820</xdr:colOff>
      <xdr:row>2</xdr:row>
      <xdr:rowOff>95250</xdr:rowOff>
    </xdr:from>
    <xdr:to>
      <xdr:col>11</xdr:col>
      <xdr:colOff>54428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90106" y="476250"/>
          <a:ext cx="43678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6 Solution</a:t>
          </a:r>
        </a:p>
      </xdr:txBody>
    </xdr:sp>
    <xdr:clientData/>
  </xdr:twoCellAnchor>
  <xdr:twoCellAnchor>
    <xdr:from>
      <xdr:col>1</xdr:col>
      <xdr:colOff>95252</xdr:colOff>
      <xdr:row>1</xdr:row>
      <xdr:rowOff>138791</xdr:rowOff>
    </xdr:from>
    <xdr:to>
      <xdr:col>3</xdr:col>
      <xdr:colOff>103416</xdr:colOff>
      <xdr:row>7</xdr:row>
      <xdr:rowOff>76200</xdr:rowOff>
    </xdr:to>
    <xdr:sp macro="" textlink="">
      <xdr:nvSpPr>
        <xdr:cNvPr id="17" name="Left Arrow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07573" y="329291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11</xdr:row>
      <xdr:rowOff>13607</xdr:rowOff>
    </xdr:from>
    <xdr:to>
      <xdr:col>11</xdr:col>
      <xdr:colOff>72460</xdr:colOff>
      <xdr:row>27</xdr:row>
      <xdr:rowOff>50822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625929" y="2109107"/>
          <a:ext cx="6250102" cy="3194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b)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DL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MC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54429</xdr:rowOff>
    </xdr:from>
    <xdr:to>
      <xdr:col>11</xdr:col>
      <xdr:colOff>557893</xdr:colOff>
      <xdr:row>89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293429" y="1578429"/>
          <a:ext cx="0" cy="156346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503464</xdr:colOff>
      <xdr:row>2</xdr:row>
      <xdr:rowOff>68034</xdr:rowOff>
    </xdr:from>
    <xdr:to>
      <xdr:col>20</xdr:col>
      <xdr:colOff>598714</xdr:colOff>
      <xdr:row>6</xdr:row>
      <xdr:rowOff>95249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300607" y="449034"/>
          <a:ext cx="3333750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598715</xdr:colOff>
      <xdr:row>2</xdr:row>
      <xdr:rowOff>163285</xdr:rowOff>
    </xdr:from>
    <xdr:to>
      <xdr:col>11</xdr:col>
      <xdr:colOff>190500</xdr:colOff>
      <xdr:row>7</xdr:row>
      <xdr:rowOff>48985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435679" y="544285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5 Solution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24</xdr:row>
      <xdr:rowOff>130969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544285" y="1908267"/>
          <a:ext cx="6271533" cy="289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units)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DL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</a:t>
          </a:r>
          <a:r>
            <a:rPr lang="en-US" sz="2400" baseline="0">
              <a:solidFill>
                <a:sysClr val="windowText" lastClr="00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MC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  <xdr:twoCellAnchor>
    <xdr:from>
      <xdr:col>12</xdr:col>
      <xdr:colOff>236764</xdr:colOff>
      <xdr:row>9</xdr:row>
      <xdr:rowOff>118723</xdr:rowOff>
    </xdr:from>
    <xdr:to>
      <xdr:col>17</xdr:col>
      <xdr:colOff>166687</xdr:colOff>
      <xdr:row>13</xdr:row>
      <xdr:rowOff>96950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923439" y="1833223"/>
          <a:ext cx="2130198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15</xdr:row>
      <xdr:rowOff>272144</xdr:rowOff>
    </xdr:from>
    <xdr:to>
      <xdr:col>10</xdr:col>
      <xdr:colOff>585106</xdr:colOff>
      <xdr:row>29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61999" y="2558144"/>
          <a:ext cx="5946321" cy="367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using Excel: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mode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median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range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variance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 deviation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13</xdr:col>
      <xdr:colOff>108857</xdr:colOff>
      <xdr:row>3</xdr:row>
      <xdr:rowOff>108857</xdr:rowOff>
    </xdr:from>
    <xdr:to>
      <xdr:col>13</xdr:col>
      <xdr:colOff>163287</xdr:colOff>
      <xdr:row>56</xdr:row>
      <xdr:rowOff>40821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069036" y="680357"/>
          <a:ext cx="54430" cy="114572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3</xdr:row>
      <xdr:rowOff>108857</xdr:rowOff>
    </xdr:from>
    <xdr:to>
      <xdr:col>18</xdr:col>
      <xdr:colOff>693964</xdr:colOff>
      <xdr:row>7</xdr:row>
      <xdr:rowOff>136072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558893" y="680357"/>
          <a:ext cx="386442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40821</xdr:colOff>
      <xdr:row>10</xdr:row>
      <xdr:rowOff>54429</xdr:rowOff>
    </xdr:from>
    <xdr:to>
      <xdr:col>22</xdr:col>
      <xdr:colOff>108857</xdr:colOff>
      <xdr:row>14</xdr:row>
      <xdr:rowOff>122464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9837964" y="1959429"/>
          <a:ext cx="523875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Data to Data Analysis to Descriptive Statistics</a:t>
          </a:r>
          <a:r>
            <a:rPr lang="en-US" sz="2000" baseline="0"/>
            <a:t> to Summary Statistics</a:t>
          </a:r>
          <a:endParaRPr lang="en-US" sz="2000"/>
        </a:p>
      </xdr:txBody>
    </xdr:sp>
    <xdr:clientData/>
  </xdr:twoCellAnchor>
  <xdr:twoCellAnchor>
    <xdr:from>
      <xdr:col>3</xdr:col>
      <xdr:colOff>340179</xdr:colOff>
      <xdr:row>2</xdr:row>
      <xdr:rowOff>108857</xdr:rowOff>
    </xdr:from>
    <xdr:to>
      <xdr:col>11</xdr:col>
      <xdr:colOff>381000</xdr:colOff>
      <xdr:row>6</xdr:row>
      <xdr:rowOff>185057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177143" y="489857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Problem 4 Solution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L39:N41"/>
  <sheetViews>
    <sheetView showRowColHeaders="0" tabSelected="1" zoomScale="60" zoomScaleNormal="60" workbookViewId="0"/>
  </sheetViews>
  <sheetFormatPr defaultColWidth="9.140625" defaultRowHeight="15" x14ac:dyDescent="0.25"/>
  <cols>
    <col min="1" max="16384" width="9.140625" style="1"/>
  </cols>
  <sheetData>
    <row r="39" spans="12:14" x14ac:dyDescent="0.25">
      <c r="L39" s="93"/>
      <c r="M39" s="93"/>
      <c r="N39" s="93"/>
    </row>
    <row r="40" spans="12:14" x14ac:dyDescent="0.25">
      <c r="L40" s="93"/>
      <c r="M40" s="93"/>
      <c r="N40" s="93"/>
    </row>
    <row r="41" spans="12:14" x14ac:dyDescent="0.25">
      <c r="L41" s="93"/>
      <c r="M41" s="93"/>
      <c r="N41" s="93"/>
    </row>
  </sheetData>
  <sheetProtection algorithmName="SHA-512" hashValue="LsKndTH0IrICNMemWiMagdXn2ZUwZnCXTocAXZzU/xTXJ9k6sx22nNNKIIuMk3OCxCXB1Pk4siYfWq2dJlDNxQ==" saltValue="08MDjCpEtKkQQwIgrIU2Cg==" spinCount="100000" sheet="1" objects="1" scenarios="1"/>
  <mergeCells count="1">
    <mergeCell ref="L39:N41"/>
  </mergeCells>
  <pageMargins left="0.7" right="0.7" top="0.75" bottom="0.75" header="0.3" footer="0.3"/>
  <pageSetup scale="4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E3:R24"/>
  <sheetViews>
    <sheetView zoomScale="70" zoomScaleNormal="70" workbookViewId="0">
      <selection activeCell="O26" sqref="O26"/>
    </sheetView>
  </sheetViews>
  <sheetFormatPr defaultColWidth="8.85546875" defaultRowHeight="15" x14ac:dyDescent="0.25"/>
  <cols>
    <col min="1" max="4" width="8.85546875" style="1"/>
    <col min="5" max="5" width="38.28515625" style="1" customWidth="1"/>
    <col min="6" max="6" width="12.42578125" style="1" customWidth="1"/>
    <col min="7" max="12" width="8.85546875" style="1"/>
    <col min="13" max="13" width="52" style="1" customWidth="1"/>
    <col min="14" max="14" width="21.5703125" style="1" customWidth="1"/>
    <col min="15" max="16384" width="8.85546875" style="1"/>
  </cols>
  <sheetData>
    <row r="3" spans="5:18" ht="21" x14ac:dyDescent="0.35">
      <c r="E3" s="102"/>
      <c r="F3" s="102"/>
      <c r="G3" s="102"/>
      <c r="H3" s="102"/>
    </row>
    <row r="4" spans="5:18" ht="21" x14ac:dyDescent="0.35">
      <c r="E4" s="30"/>
      <c r="F4" s="30"/>
      <c r="G4" s="30"/>
      <c r="H4" s="30"/>
    </row>
    <row r="5" spans="5:18" ht="21" x14ac:dyDescent="0.35">
      <c r="E5" s="30"/>
      <c r="F5" s="30"/>
      <c r="G5" s="30"/>
      <c r="H5" s="30"/>
    </row>
    <row r="6" spans="5:18" ht="21" x14ac:dyDescent="0.35">
      <c r="E6" s="31"/>
      <c r="F6" s="31"/>
      <c r="G6" s="31"/>
      <c r="H6" s="31"/>
    </row>
    <row r="7" spans="5:18" ht="21" x14ac:dyDescent="0.35">
      <c r="E7" s="31"/>
      <c r="F7" s="31"/>
      <c r="G7" s="31"/>
      <c r="H7" s="31"/>
    </row>
    <row r="8" spans="5:18" ht="27" x14ac:dyDescent="0.35">
      <c r="M8" s="32" t="s">
        <v>31</v>
      </c>
      <c r="N8" s="33"/>
      <c r="O8" s="33"/>
      <c r="P8" s="33"/>
      <c r="Q8" s="33"/>
      <c r="R8" s="33"/>
    </row>
    <row r="9" spans="5:18" ht="28.5" x14ac:dyDescent="0.45">
      <c r="M9" s="21"/>
      <c r="N9" s="21"/>
      <c r="O9" s="33"/>
      <c r="P9" s="33"/>
    </row>
    <row r="10" spans="5:18" ht="27" x14ac:dyDescent="0.35">
      <c r="M10" s="34" t="s">
        <v>32</v>
      </c>
      <c r="N10" s="35">
        <v>5000</v>
      </c>
      <c r="O10" s="33"/>
      <c r="P10" s="33"/>
    </row>
    <row r="11" spans="5:18" ht="27" x14ac:dyDescent="0.35">
      <c r="M11" s="34"/>
      <c r="N11" s="36"/>
      <c r="O11" s="33"/>
      <c r="P11" s="33"/>
    </row>
    <row r="12" spans="5:18" ht="27" x14ac:dyDescent="0.35">
      <c r="M12" s="34" t="s">
        <v>33</v>
      </c>
      <c r="N12" s="35">
        <v>2</v>
      </c>
      <c r="O12" s="33"/>
      <c r="P12" s="33"/>
    </row>
    <row r="13" spans="5:18" ht="27" x14ac:dyDescent="0.35">
      <c r="M13" s="34"/>
      <c r="N13" s="36"/>
      <c r="O13" s="33"/>
      <c r="P13" s="33"/>
    </row>
    <row r="14" spans="5:18" ht="27" x14ac:dyDescent="0.35">
      <c r="M14" s="34" t="s">
        <v>34</v>
      </c>
      <c r="N14" s="35">
        <v>5</v>
      </c>
      <c r="O14" s="33"/>
      <c r="P14" s="33"/>
    </row>
    <row r="15" spans="5:18" ht="27" x14ac:dyDescent="0.35">
      <c r="M15" s="33"/>
      <c r="N15" s="37"/>
      <c r="O15" s="33"/>
      <c r="P15" s="33"/>
    </row>
    <row r="16" spans="5:18" ht="27" x14ac:dyDescent="0.35">
      <c r="M16" s="103" t="s">
        <v>35</v>
      </c>
      <c r="N16" s="103"/>
      <c r="O16" s="103"/>
      <c r="P16" s="103"/>
    </row>
    <row r="17" spans="13:18" ht="27" x14ac:dyDescent="0.35">
      <c r="M17" s="33"/>
      <c r="N17" s="37"/>
      <c r="O17" s="33"/>
      <c r="P17" s="33"/>
    </row>
    <row r="18" spans="13:18" ht="27" x14ac:dyDescent="0.35">
      <c r="M18" s="38" t="s">
        <v>36</v>
      </c>
      <c r="N18" s="39"/>
      <c r="O18" s="33"/>
      <c r="P18" s="33"/>
    </row>
    <row r="19" spans="13:18" ht="31.5" x14ac:dyDescent="0.5">
      <c r="M19" s="34"/>
      <c r="N19" s="36"/>
      <c r="O19" s="33"/>
      <c r="P19" s="33"/>
      <c r="Q19" s="104"/>
      <c r="R19" s="104"/>
    </row>
    <row r="20" spans="13:18" ht="27" x14ac:dyDescent="0.35">
      <c r="M20" s="34" t="s">
        <v>37</v>
      </c>
      <c r="N20" s="40">
        <f>N10+N18*N12</f>
        <v>5000</v>
      </c>
      <c r="O20" s="33"/>
      <c r="P20" s="33"/>
    </row>
    <row r="21" spans="13:18" ht="27" x14ac:dyDescent="0.35">
      <c r="M21" s="34"/>
      <c r="N21" s="36"/>
      <c r="O21" s="33"/>
      <c r="P21" s="33"/>
    </row>
    <row r="22" spans="13:18" ht="27" x14ac:dyDescent="0.35">
      <c r="M22" s="34" t="s">
        <v>38</v>
      </c>
      <c r="N22" s="40">
        <f>N14*N18</f>
        <v>0</v>
      </c>
      <c r="O22" s="33"/>
      <c r="P22" s="33"/>
    </row>
    <row r="23" spans="13:18" ht="27" x14ac:dyDescent="0.35">
      <c r="M23" s="34"/>
      <c r="N23" s="36"/>
      <c r="O23" s="33"/>
      <c r="P23" s="33"/>
    </row>
    <row r="24" spans="13:18" ht="27" x14ac:dyDescent="0.35">
      <c r="M24" s="34" t="s">
        <v>39</v>
      </c>
      <c r="N24" s="40">
        <f>N22-N20</f>
        <v>-5000</v>
      </c>
      <c r="O24" s="33"/>
      <c r="P24" s="33"/>
    </row>
  </sheetData>
  <mergeCells count="3">
    <mergeCell ref="E3:H3"/>
    <mergeCell ref="M16:P16"/>
    <mergeCell ref="Q19:R19"/>
  </mergeCells>
  <pageMargins left="0.7" right="0.7" top="0.75" bottom="0.75" header="0.3" footer="0.3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O12:R26"/>
  <sheetViews>
    <sheetView zoomScale="70" zoomScaleNormal="70" workbookViewId="0">
      <selection activeCell="C8" sqref="C8"/>
    </sheetView>
  </sheetViews>
  <sheetFormatPr defaultColWidth="9.140625" defaultRowHeight="15" x14ac:dyDescent="0.25"/>
  <cols>
    <col min="1" max="14" width="9.140625" style="1"/>
    <col min="15" max="15" width="14.28515625" style="1" customWidth="1"/>
    <col min="16" max="16384" width="9.140625" style="1"/>
  </cols>
  <sheetData>
    <row r="12" spans="15:15" ht="26.25" x14ac:dyDescent="0.4">
      <c r="O12" s="8">
        <v>2</v>
      </c>
    </row>
    <row r="13" spans="15:15" ht="26.25" x14ac:dyDescent="0.4">
      <c r="O13" s="8">
        <v>4</v>
      </c>
    </row>
    <row r="14" spans="15:15" ht="26.25" x14ac:dyDescent="0.4">
      <c r="O14" s="8">
        <v>6</v>
      </c>
    </row>
    <row r="15" spans="15:15" ht="26.25" x14ac:dyDescent="0.4">
      <c r="O15" s="8">
        <v>7</v>
      </c>
    </row>
    <row r="16" spans="15:15" ht="26.25" x14ac:dyDescent="0.4">
      <c r="O16" s="8">
        <v>7</v>
      </c>
    </row>
    <row r="17" spans="15:18" ht="26.25" x14ac:dyDescent="0.4">
      <c r="O17" s="8">
        <v>17</v>
      </c>
    </row>
    <row r="18" spans="15:18" ht="26.25" x14ac:dyDescent="0.4">
      <c r="O18" s="8">
        <v>8</v>
      </c>
    </row>
    <row r="19" spans="15:18" ht="26.25" x14ac:dyDescent="0.4">
      <c r="O19" s="8">
        <v>9</v>
      </c>
    </row>
    <row r="20" spans="15:18" ht="26.25" x14ac:dyDescent="0.4">
      <c r="O20" s="8">
        <v>20</v>
      </c>
    </row>
    <row r="21" spans="15:18" ht="26.25" x14ac:dyDescent="0.4">
      <c r="O21" s="8">
        <v>1</v>
      </c>
    </row>
    <row r="22" spans="15:18" ht="26.25" x14ac:dyDescent="0.4">
      <c r="O22" s="8"/>
    </row>
    <row r="25" spans="15:18" ht="15" customHeight="1" x14ac:dyDescent="0.25">
      <c r="P25" s="105" t="s">
        <v>30</v>
      </c>
      <c r="Q25" s="105"/>
      <c r="R25" s="105"/>
    </row>
    <row r="26" spans="15:18" ht="15" customHeight="1" x14ac:dyDescent="0.25">
      <c r="P26" s="105"/>
      <c r="Q26" s="105"/>
      <c r="R26" s="105"/>
    </row>
  </sheetData>
  <mergeCells count="1">
    <mergeCell ref="P25:R26"/>
  </mergeCells>
  <pageMargins left="0.7" right="0.7" top="0.75" bottom="0.75" header="0.3" footer="0.3"/>
  <pageSetup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6:R27"/>
  <sheetViews>
    <sheetView zoomScale="70" zoomScaleNormal="70" workbookViewId="0">
      <selection activeCell="O30" sqref="O30"/>
    </sheetView>
  </sheetViews>
  <sheetFormatPr defaultColWidth="9.140625" defaultRowHeight="15" x14ac:dyDescent="0.25"/>
  <cols>
    <col min="1" max="1" width="9.140625" style="1"/>
    <col min="2" max="2" width="17.5703125" style="1" customWidth="1"/>
    <col min="3" max="3" width="17.140625" style="1" customWidth="1"/>
    <col min="4" max="4" width="16.85546875" style="1" customWidth="1"/>
    <col min="5" max="6" width="15.85546875" style="1" customWidth="1"/>
    <col min="7" max="13" width="9.140625" style="1"/>
    <col min="14" max="14" width="13.42578125" style="1" customWidth="1"/>
    <col min="15" max="15" width="16.28515625" style="1" customWidth="1"/>
    <col min="16" max="16" width="17.140625" style="1" customWidth="1"/>
    <col min="17" max="17" width="17.28515625" style="1" customWidth="1"/>
    <col min="18" max="18" width="16.7109375" style="1" customWidth="1"/>
    <col min="19" max="16384" width="9.140625" style="1"/>
  </cols>
  <sheetData>
    <row r="16" ht="15.75" thickBot="1" x14ac:dyDescent="0.3"/>
    <row r="17" spans="2:18" ht="68.45" customHeight="1" thickBot="1" x14ac:dyDescent="0.3">
      <c r="B17" s="19" t="s">
        <v>15</v>
      </c>
      <c r="C17" s="20" t="s">
        <v>0</v>
      </c>
      <c r="N17" s="19" t="s">
        <v>15</v>
      </c>
      <c r="O17" s="20" t="s">
        <v>0</v>
      </c>
      <c r="P17" s="20" t="s">
        <v>1</v>
      </c>
      <c r="Q17" s="20" t="s">
        <v>2</v>
      </c>
      <c r="R17" s="20" t="s">
        <v>9</v>
      </c>
    </row>
    <row r="18" spans="2:18" ht="21.75" thickBot="1" x14ac:dyDescent="0.3">
      <c r="B18" s="2">
        <v>1</v>
      </c>
      <c r="C18" s="3">
        <v>6</v>
      </c>
      <c r="N18" s="2">
        <v>1</v>
      </c>
      <c r="O18" s="3">
        <v>6</v>
      </c>
      <c r="P18" s="18">
        <f>O18/O26</f>
        <v>0.375</v>
      </c>
      <c r="Q18" s="17">
        <f>O18</f>
        <v>6</v>
      </c>
      <c r="R18" s="18">
        <f>P18</f>
        <v>0.375</v>
      </c>
    </row>
    <row r="19" spans="2:18" ht="21.75" thickBot="1" x14ac:dyDescent="0.3">
      <c r="B19" s="2">
        <v>2</v>
      </c>
      <c r="C19" s="3">
        <v>18</v>
      </c>
      <c r="N19" s="2">
        <v>2</v>
      </c>
      <c r="O19" s="3">
        <v>18</v>
      </c>
      <c r="P19" s="18">
        <f>O19/$O$26</f>
        <v>1.125</v>
      </c>
      <c r="Q19" s="17">
        <f>Q18+O19</f>
        <v>24</v>
      </c>
      <c r="R19" s="18">
        <f>R18+P19</f>
        <v>1.5</v>
      </c>
    </row>
    <row r="20" spans="2:18" ht="21.75" thickBot="1" x14ac:dyDescent="0.3">
      <c r="B20" s="2">
        <v>3</v>
      </c>
      <c r="C20" s="3">
        <v>34</v>
      </c>
      <c r="N20" s="2">
        <v>3</v>
      </c>
      <c r="O20" s="3">
        <v>34</v>
      </c>
      <c r="P20" s="18">
        <f t="shared" ref="P20:P25" si="0">O20/$O$26</f>
        <v>2.125</v>
      </c>
      <c r="Q20" s="17">
        <f t="shared" ref="Q20:Q25" si="1">Q19+O20</f>
        <v>58</v>
      </c>
      <c r="R20" s="18">
        <f t="shared" ref="R20:R25" si="2">R19+P20</f>
        <v>3.625</v>
      </c>
    </row>
    <row r="21" spans="2:18" ht="21.75" thickBot="1" x14ac:dyDescent="0.3">
      <c r="B21" s="2">
        <v>4</v>
      </c>
      <c r="C21" s="3">
        <v>48</v>
      </c>
      <c r="N21" s="2">
        <v>4</v>
      </c>
      <c r="O21" s="3">
        <v>48</v>
      </c>
      <c r="P21" s="18">
        <f t="shared" si="0"/>
        <v>3</v>
      </c>
      <c r="Q21" s="17">
        <f t="shared" si="1"/>
        <v>106</v>
      </c>
      <c r="R21" s="18">
        <f t="shared" si="2"/>
        <v>6.625</v>
      </c>
    </row>
    <row r="22" spans="2:18" ht="21.75" thickBot="1" x14ac:dyDescent="0.3">
      <c r="B22" s="2">
        <v>5</v>
      </c>
      <c r="C22" s="3">
        <v>38</v>
      </c>
      <c r="N22" s="2">
        <v>5</v>
      </c>
      <c r="O22" s="3">
        <v>38</v>
      </c>
      <c r="P22" s="18">
        <f t="shared" si="0"/>
        <v>2.375</v>
      </c>
      <c r="Q22" s="17">
        <f t="shared" si="1"/>
        <v>144</v>
      </c>
      <c r="R22" s="18">
        <f t="shared" si="2"/>
        <v>9</v>
      </c>
    </row>
    <row r="23" spans="2:18" ht="21.75" thickBot="1" x14ac:dyDescent="0.3">
      <c r="B23" s="2">
        <v>6</v>
      </c>
      <c r="C23" s="3">
        <v>34</v>
      </c>
      <c r="N23" s="2">
        <v>6</v>
      </c>
      <c r="O23" s="3">
        <v>34</v>
      </c>
      <c r="P23" s="18">
        <f t="shared" si="0"/>
        <v>2.125</v>
      </c>
      <c r="Q23" s="17">
        <f t="shared" si="1"/>
        <v>178</v>
      </c>
      <c r="R23" s="18">
        <f t="shared" si="2"/>
        <v>11.125</v>
      </c>
    </row>
    <row r="24" spans="2:18" ht="21.75" thickBot="1" x14ac:dyDescent="0.3">
      <c r="B24" s="2">
        <v>7</v>
      </c>
      <c r="C24" s="3">
        <v>16</v>
      </c>
      <c r="N24" s="2">
        <v>7</v>
      </c>
      <c r="O24" s="3">
        <v>16</v>
      </c>
      <c r="P24" s="18">
        <f t="shared" si="0"/>
        <v>1</v>
      </c>
      <c r="Q24" s="17">
        <f t="shared" si="1"/>
        <v>194</v>
      </c>
      <c r="R24" s="18">
        <f t="shared" si="2"/>
        <v>12.125</v>
      </c>
    </row>
    <row r="25" spans="2:18" ht="21.75" thickBot="1" x14ac:dyDescent="0.3">
      <c r="B25" s="2">
        <v>8</v>
      </c>
      <c r="C25" s="3">
        <v>6</v>
      </c>
      <c r="N25" s="2">
        <v>8</v>
      </c>
      <c r="O25" s="3">
        <v>6</v>
      </c>
      <c r="P25" s="18">
        <f t="shared" si="0"/>
        <v>0.375</v>
      </c>
      <c r="Q25" s="17">
        <f t="shared" si="1"/>
        <v>200</v>
      </c>
      <c r="R25" s="18">
        <f t="shared" si="2"/>
        <v>12.5</v>
      </c>
    </row>
    <row r="26" spans="2:18" ht="24.75" customHeight="1" thickBot="1" x14ac:dyDescent="0.3">
      <c r="B26" s="2">
        <v>9</v>
      </c>
      <c r="C26" s="3">
        <v>16</v>
      </c>
      <c r="N26" s="2">
        <v>9</v>
      </c>
      <c r="O26" s="3">
        <v>16</v>
      </c>
      <c r="P26" s="18">
        <f t="shared" ref="P26:P27" si="3">O26/$O$26</f>
        <v>1</v>
      </c>
      <c r="Q26" s="17">
        <f t="shared" ref="Q26:Q27" si="4">Q25+O26</f>
        <v>216</v>
      </c>
      <c r="R26" s="18">
        <f t="shared" ref="R26:R27" si="5">R25+P26</f>
        <v>13.5</v>
      </c>
    </row>
    <row r="27" spans="2:18" ht="21.75" thickBot="1" x14ac:dyDescent="0.3">
      <c r="B27" s="2">
        <v>10</v>
      </c>
      <c r="C27" s="3">
        <v>6</v>
      </c>
      <c r="N27" s="2">
        <v>10</v>
      </c>
      <c r="O27" s="3">
        <v>6</v>
      </c>
      <c r="P27" s="18">
        <f t="shared" si="3"/>
        <v>0.375</v>
      </c>
      <c r="Q27" s="17">
        <f t="shared" si="4"/>
        <v>222</v>
      </c>
      <c r="R27" s="18">
        <f t="shared" si="5"/>
        <v>13.875</v>
      </c>
    </row>
  </sheetData>
  <pageMargins left="0.7" right="0.7" top="0.75" bottom="0.75" header="0.3" footer="0.3"/>
  <pageSetup scale="4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C398-D667-4ABD-A65D-9BF28251BC05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1" width="8.85546875" style="1"/>
    <col min="22" max="22" width="17.7109375" style="1" bestFit="1" customWidth="1"/>
    <col min="23" max="16384" width="8.85546875" style="1"/>
  </cols>
  <sheetData>
    <row r="6" spans="17:29" x14ac:dyDescent="0.25"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7:29" x14ac:dyDescent="0.25"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9" spans="17:29" x14ac:dyDescent="0.25">
      <c r="T9" s="120"/>
      <c r="U9" s="120"/>
      <c r="V9" s="120"/>
    </row>
    <row r="10" spans="17:29" x14ac:dyDescent="0.25">
      <c r="T10" s="120"/>
      <c r="U10" s="120"/>
      <c r="V10" s="120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  <c r="R16" s="55"/>
    </row>
    <row r="17" spans="14:22" ht="15" customHeight="1" x14ac:dyDescent="0.25">
      <c r="Q17" s="55"/>
      <c r="R17" s="55"/>
    </row>
    <row r="23" spans="14:22" ht="32.25" x14ac:dyDescent="0.4">
      <c r="N23" s="106"/>
      <c r="O23" s="107" t="s">
        <v>46</v>
      </c>
      <c r="P23" s="64">
        <v>16</v>
      </c>
      <c r="S23" s="109" t="s">
        <v>48</v>
      </c>
      <c r="T23" s="109"/>
      <c r="V23" s="81" t="s">
        <v>49</v>
      </c>
    </row>
    <row r="24" spans="14:22" ht="14.45" customHeight="1" x14ac:dyDescent="0.25">
      <c r="N24" s="106"/>
      <c r="O24" s="108"/>
    </row>
    <row r="26" spans="14:22" ht="10.15" customHeight="1" x14ac:dyDescent="0.25"/>
    <row r="27" spans="14:22" x14ac:dyDescent="0.25">
      <c r="O27" s="110" t="s">
        <v>47</v>
      </c>
      <c r="P27" s="111">
        <v>0.8</v>
      </c>
    </row>
    <row r="28" spans="14:22" x14ac:dyDescent="0.25">
      <c r="O28" s="108"/>
      <c r="P28" s="112"/>
    </row>
    <row r="31" spans="14:22" ht="33.75" x14ac:dyDescent="0.25">
      <c r="O31" s="110"/>
      <c r="S31" s="113">
        <v>16</v>
      </c>
      <c r="T31" s="114"/>
      <c r="V31" s="80">
        <v>16</v>
      </c>
    </row>
    <row r="32" spans="14:22" x14ac:dyDescent="0.25">
      <c r="O32" s="108"/>
    </row>
    <row r="35" spans="14:22" ht="33.75" x14ac:dyDescent="0.25">
      <c r="S35" s="115">
        <f>P27/S39</f>
        <v>0.56568542494923801</v>
      </c>
      <c r="T35" s="116"/>
      <c r="V35" s="79">
        <f>P27/V42</f>
        <v>0.4</v>
      </c>
    </row>
    <row r="39" spans="14:22" ht="33.75" x14ac:dyDescent="0.5">
      <c r="N39" s="63" t="s">
        <v>50</v>
      </c>
      <c r="O39" s="65">
        <v>2</v>
      </c>
      <c r="S39" s="117">
        <f>SQRT(2)</f>
        <v>1.4142135623730951</v>
      </c>
      <c r="T39" s="118"/>
    </row>
    <row r="42" spans="14:22" ht="33.75" x14ac:dyDescent="0.5">
      <c r="N42" s="63" t="s">
        <v>50</v>
      </c>
      <c r="O42" s="65">
        <v>4</v>
      </c>
      <c r="V42" s="82">
        <f>SQRT(4)</f>
        <v>2</v>
      </c>
    </row>
    <row r="45" spans="14:22" ht="15" customHeight="1" x14ac:dyDescent="0.25"/>
    <row r="46" spans="14:22" ht="15" customHeight="1" x14ac:dyDescent="0.25"/>
    <row r="47" spans="14:22" ht="15" customHeight="1" x14ac:dyDescent="0.25"/>
    <row r="48" spans="14:22" ht="15" customHeight="1" x14ac:dyDescent="0.25"/>
    <row r="49" spans="14:20" x14ac:dyDescent="0.25">
      <c r="N49" s="54"/>
      <c r="O49" s="54"/>
      <c r="P49" s="54"/>
      <c r="Q49" s="54"/>
      <c r="R49" s="54"/>
      <c r="S49" s="54"/>
      <c r="T49" s="54"/>
    </row>
    <row r="50" spans="14:20" x14ac:dyDescent="0.25">
      <c r="N50" s="54"/>
      <c r="O50" s="54"/>
      <c r="P50" s="54"/>
      <c r="Q50" s="54"/>
      <c r="R50" s="54"/>
      <c r="S50" s="54"/>
      <c r="T50" s="54"/>
    </row>
    <row r="51" spans="14:20" x14ac:dyDescent="0.25">
      <c r="N51" s="54"/>
      <c r="O51" s="54"/>
      <c r="P51" s="54"/>
      <c r="Q51" s="54"/>
      <c r="R51" s="54"/>
      <c r="S51" s="54"/>
      <c r="T51" s="54"/>
    </row>
    <row r="52" spans="14:20" x14ac:dyDescent="0.25">
      <c r="N52" s="54"/>
      <c r="O52" s="54"/>
      <c r="P52" s="54"/>
      <c r="Q52" s="54"/>
      <c r="R52" s="54"/>
      <c r="S52" s="54"/>
      <c r="T52" s="54"/>
    </row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S95" s="54"/>
      <c r="T95" s="54"/>
    </row>
    <row r="96" spans="14:20" x14ac:dyDescent="0.25">
      <c r="S96" s="54"/>
      <c r="T96" s="54"/>
    </row>
    <row r="97" spans="19:20" x14ac:dyDescent="0.25">
      <c r="S97" s="54"/>
      <c r="T97" s="54"/>
    </row>
    <row r="98" spans="19:20" x14ac:dyDescent="0.25">
      <c r="S98" s="54"/>
      <c r="T98" s="54"/>
    </row>
    <row r="99" spans="19:20" ht="14.45" customHeight="1" x14ac:dyDescent="0.25">
      <c r="S99" s="54"/>
      <c r="T99" s="54"/>
    </row>
    <row r="100" spans="19:20" ht="14.45" customHeight="1" x14ac:dyDescent="0.25">
      <c r="S100" s="54"/>
      <c r="T100" s="54"/>
    </row>
    <row r="101" spans="19:20" x14ac:dyDescent="0.25">
      <c r="S101" s="54"/>
      <c r="T101" s="54"/>
    </row>
    <row r="102" spans="19:20" x14ac:dyDescent="0.25">
      <c r="S102" s="54"/>
      <c r="T102" s="54"/>
    </row>
    <row r="103" spans="19:20" ht="15" customHeight="1" x14ac:dyDescent="0.25">
      <c r="S103" s="54"/>
      <c r="T103" s="54"/>
    </row>
    <row r="104" spans="19:20" ht="15" customHeight="1" x14ac:dyDescent="0.25">
      <c r="S104" s="54"/>
      <c r="T104" s="54"/>
    </row>
    <row r="105" spans="19:20" ht="15" customHeight="1" x14ac:dyDescent="0.25">
      <c r="S105" s="54"/>
      <c r="T105" s="54"/>
    </row>
    <row r="106" spans="19:20" ht="15" customHeight="1" x14ac:dyDescent="0.25">
      <c r="S106" s="54"/>
      <c r="T106" s="54"/>
    </row>
    <row r="107" spans="19:20" ht="15" customHeight="1" x14ac:dyDescent="0.25">
      <c r="S107" s="54"/>
      <c r="T107" s="54"/>
    </row>
    <row r="108" spans="19:20" ht="15" customHeight="1" x14ac:dyDescent="0.25">
      <c r="S108" s="54"/>
      <c r="T108" s="54"/>
    </row>
    <row r="109" spans="19:20" ht="15" customHeight="1" x14ac:dyDescent="0.25">
      <c r="S109" s="54"/>
      <c r="T109" s="54"/>
    </row>
    <row r="110" spans="19:20" ht="15" customHeight="1" x14ac:dyDescent="0.25"/>
    <row r="111" spans="19:20" ht="15" customHeight="1" x14ac:dyDescent="0.25"/>
    <row r="112" spans="19:20" ht="15" customHeight="1" x14ac:dyDescent="0.25">
      <c r="S112" s="54"/>
      <c r="T112" s="54"/>
    </row>
    <row r="113" spans="14:20" ht="15" customHeight="1" x14ac:dyDescent="0.25">
      <c r="T113" s="54"/>
    </row>
    <row r="114" spans="14:20" ht="15" customHeight="1" x14ac:dyDescent="0.25">
      <c r="T114" s="54"/>
    </row>
    <row r="115" spans="14:20" ht="18.75" customHeight="1" x14ac:dyDescent="0.25">
      <c r="S115" s="54"/>
      <c r="T115" s="54"/>
    </row>
    <row r="116" spans="14:20" ht="15" customHeight="1" x14ac:dyDescent="0.25">
      <c r="S116" s="54"/>
      <c r="T116" s="54"/>
    </row>
    <row r="117" spans="14:20" ht="32.25" customHeight="1" x14ac:dyDescent="0.25">
      <c r="S117" s="54"/>
      <c r="T117" s="54"/>
    </row>
    <row r="118" spans="14:20" ht="15" customHeight="1" x14ac:dyDescent="0.25">
      <c r="S118" s="54"/>
      <c r="T118" s="54"/>
    </row>
    <row r="119" spans="14:20" ht="26.25" customHeight="1" x14ac:dyDescent="0.25">
      <c r="S119" s="54"/>
      <c r="T119" s="54"/>
    </row>
    <row r="120" spans="14:20" ht="33.75" customHeight="1" x14ac:dyDescent="0.25">
      <c r="S120" s="54"/>
      <c r="T120" s="54"/>
    </row>
    <row r="121" spans="14:20" ht="15" customHeight="1" x14ac:dyDescent="0.25">
      <c r="S121" s="54"/>
      <c r="T121" s="54"/>
    </row>
    <row r="122" spans="14:20" ht="15" customHeight="1" x14ac:dyDescent="0.25">
      <c r="S122" s="54"/>
      <c r="T122" s="54"/>
    </row>
    <row r="123" spans="14:20" ht="15" customHeight="1" x14ac:dyDescent="0.25">
      <c r="S123" s="54"/>
      <c r="T123" s="54"/>
    </row>
    <row r="124" spans="14:20" ht="15" customHeight="1" x14ac:dyDescent="0.25">
      <c r="S124" s="54"/>
      <c r="T124" s="54"/>
    </row>
    <row r="125" spans="14:20" ht="15" customHeight="1" x14ac:dyDescent="0.25">
      <c r="S125" s="54"/>
      <c r="T125" s="54"/>
    </row>
    <row r="126" spans="14:20" x14ac:dyDescent="0.25"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T128" s="54"/>
    </row>
    <row r="129" spans="14:20" x14ac:dyDescent="0.25">
      <c r="T129" s="54"/>
    </row>
    <row r="130" spans="14:20" ht="14.45" customHeight="1" x14ac:dyDescent="0.25">
      <c r="T130" s="54"/>
    </row>
    <row r="131" spans="14:20" ht="14.45" customHeight="1" x14ac:dyDescent="0.25">
      <c r="T131" s="54"/>
    </row>
    <row r="132" spans="14:20" x14ac:dyDescent="0.25">
      <c r="T132" s="54"/>
    </row>
    <row r="133" spans="14:20" x14ac:dyDescent="0.25">
      <c r="T133" s="54"/>
    </row>
    <row r="134" spans="14:20" ht="14.45" customHeight="1" x14ac:dyDescent="0.25">
      <c r="T134" s="54"/>
    </row>
    <row r="135" spans="14:20" ht="14.45" customHeight="1" x14ac:dyDescent="0.25">
      <c r="T135" s="54"/>
    </row>
    <row r="136" spans="14:20" ht="14.45" customHeight="1" x14ac:dyDescent="0.25">
      <c r="T136" s="54"/>
    </row>
    <row r="137" spans="14:20" x14ac:dyDescent="0.25">
      <c r="T137" s="54"/>
    </row>
    <row r="138" spans="14:20" x14ac:dyDescent="0.25">
      <c r="T138" s="54"/>
    </row>
    <row r="139" spans="14:20" x14ac:dyDescent="0.25">
      <c r="T139" s="54"/>
    </row>
    <row r="140" spans="14:20" x14ac:dyDescent="0.25">
      <c r="T140" s="54"/>
    </row>
    <row r="141" spans="14:20" ht="14.45" customHeight="1" x14ac:dyDescent="0.25">
      <c r="T141" s="54"/>
    </row>
    <row r="142" spans="14:20" ht="14.45" customHeight="1" x14ac:dyDescent="0.25">
      <c r="T142" s="54"/>
    </row>
    <row r="143" spans="14:20" x14ac:dyDescent="0.25"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11">
    <mergeCell ref="O31:O32"/>
    <mergeCell ref="S31:T31"/>
    <mergeCell ref="S35:T35"/>
    <mergeCell ref="S39:T39"/>
    <mergeCell ref="T6:AC7"/>
    <mergeCell ref="T9:V10"/>
    <mergeCell ref="N23:N24"/>
    <mergeCell ref="O23:O24"/>
    <mergeCell ref="S23:T23"/>
    <mergeCell ref="O27:O28"/>
    <mergeCell ref="P27:P28"/>
  </mergeCells>
  <pageMargins left="0.7" right="0.7" top="0.75" bottom="0.75" header="0.3" footer="0.3"/>
  <pageSetup scale="2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A466-CC7C-4D66-B943-4AD0420F4DD4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1" width="8.85546875" style="1"/>
    <col min="22" max="22" width="17.7109375" style="1" bestFit="1" customWidth="1"/>
    <col min="23" max="16384" width="8.85546875" style="1"/>
  </cols>
  <sheetData>
    <row r="6" spans="17:29" x14ac:dyDescent="0.25"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7:29" x14ac:dyDescent="0.25"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9" spans="17:29" x14ac:dyDescent="0.25">
      <c r="T9" s="120"/>
      <c r="U9" s="120"/>
      <c r="V9" s="120"/>
    </row>
    <row r="10" spans="17:29" x14ac:dyDescent="0.25">
      <c r="T10" s="120"/>
      <c r="U10" s="120"/>
      <c r="V10" s="120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  <c r="R16" s="55"/>
    </row>
    <row r="17" spans="17:18" ht="15" customHeight="1" x14ac:dyDescent="0.25">
      <c r="Q17" s="55"/>
      <c r="R17" s="55"/>
    </row>
    <row r="23" spans="17:18" ht="32.25" customHeight="1" x14ac:dyDescent="0.25"/>
    <row r="24" spans="17:18" ht="14.45" customHeight="1" x14ac:dyDescent="0.25"/>
    <row r="26" spans="17:18" ht="10.15" customHeight="1" x14ac:dyDescent="0.25"/>
    <row r="27" spans="17:18" ht="15" customHeight="1" x14ac:dyDescent="0.25"/>
    <row r="28" spans="17:18" ht="15" customHeight="1" x14ac:dyDescent="0.25"/>
    <row r="31" spans="17:18" ht="33.75" customHeight="1" x14ac:dyDescent="0.25"/>
    <row r="32" spans="17:18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S95" s="54"/>
      <c r="T95" s="54"/>
    </row>
    <row r="96" spans="14:20" x14ac:dyDescent="0.25">
      <c r="S96" s="54"/>
      <c r="T96" s="54"/>
    </row>
    <row r="97" spans="19:20" x14ac:dyDescent="0.25">
      <c r="S97" s="54"/>
      <c r="T97" s="54"/>
    </row>
    <row r="98" spans="19:20" x14ac:dyDescent="0.25">
      <c r="S98" s="54"/>
      <c r="T98" s="54"/>
    </row>
    <row r="99" spans="19:20" ht="14.45" customHeight="1" x14ac:dyDescent="0.25">
      <c r="S99" s="54"/>
      <c r="T99" s="54"/>
    </row>
    <row r="100" spans="19:20" ht="14.45" customHeight="1" x14ac:dyDescent="0.25">
      <c r="S100" s="54"/>
      <c r="T100" s="54"/>
    </row>
    <row r="101" spans="19:20" x14ac:dyDescent="0.25">
      <c r="S101" s="54"/>
      <c r="T101" s="54"/>
    </row>
    <row r="102" spans="19:20" x14ac:dyDescent="0.25">
      <c r="S102" s="54"/>
      <c r="T102" s="54"/>
    </row>
    <row r="103" spans="19:20" ht="15" customHeight="1" x14ac:dyDescent="0.25">
      <c r="S103" s="54"/>
      <c r="T103" s="54"/>
    </row>
    <row r="104" spans="19:20" ht="15" customHeight="1" x14ac:dyDescent="0.25">
      <c r="S104" s="54"/>
      <c r="T104" s="54"/>
    </row>
    <row r="105" spans="19:20" ht="15" customHeight="1" x14ac:dyDescent="0.25">
      <c r="S105" s="54"/>
      <c r="T105" s="54"/>
    </row>
    <row r="106" spans="19:20" ht="15" customHeight="1" x14ac:dyDescent="0.25">
      <c r="S106" s="54"/>
      <c r="T106" s="54"/>
    </row>
    <row r="107" spans="19:20" ht="15" customHeight="1" x14ac:dyDescent="0.25">
      <c r="S107" s="54"/>
      <c r="T107" s="54"/>
    </row>
    <row r="108" spans="19:20" ht="15" customHeight="1" x14ac:dyDescent="0.25">
      <c r="S108" s="54"/>
      <c r="T108" s="54"/>
    </row>
    <row r="109" spans="19:20" ht="15" customHeight="1" x14ac:dyDescent="0.25">
      <c r="S109" s="54"/>
      <c r="T109" s="54"/>
    </row>
    <row r="110" spans="19:20" ht="15" customHeight="1" x14ac:dyDescent="0.25"/>
    <row r="111" spans="19:20" ht="15" customHeight="1" x14ac:dyDescent="0.25"/>
    <row r="112" spans="19:20" ht="15" customHeight="1" x14ac:dyDescent="0.25">
      <c r="S112" s="54"/>
      <c r="T112" s="54"/>
    </row>
    <row r="113" spans="14:20" ht="15" customHeight="1" x14ac:dyDescent="0.25">
      <c r="T113" s="54"/>
    </row>
    <row r="114" spans="14:20" ht="15" customHeight="1" x14ac:dyDescent="0.25">
      <c r="T114" s="54"/>
    </row>
    <row r="115" spans="14:20" ht="18.75" customHeight="1" x14ac:dyDescent="0.25">
      <c r="S115" s="54"/>
      <c r="T115" s="54"/>
    </row>
    <row r="116" spans="14:20" ht="15" customHeight="1" x14ac:dyDescent="0.25">
      <c r="S116" s="54"/>
      <c r="T116" s="54"/>
    </row>
    <row r="117" spans="14:20" ht="32.25" customHeight="1" x14ac:dyDescent="0.25">
      <c r="S117" s="54"/>
      <c r="T117" s="54"/>
    </row>
    <row r="118" spans="14:20" ht="15" customHeight="1" x14ac:dyDescent="0.25">
      <c r="S118" s="54"/>
      <c r="T118" s="54"/>
    </row>
    <row r="119" spans="14:20" ht="26.25" customHeight="1" x14ac:dyDescent="0.25">
      <c r="S119" s="54"/>
      <c r="T119" s="54"/>
    </row>
    <row r="120" spans="14:20" ht="33.75" customHeight="1" x14ac:dyDescent="0.25">
      <c r="S120" s="54"/>
      <c r="T120" s="54"/>
    </row>
    <row r="121" spans="14:20" ht="15" customHeight="1" x14ac:dyDescent="0.25">
      <c r="S121" s="54"/>
      <c r="T121" s="54"/>
    </row>
    <row r="122" spans="14:20" ht="15" customHeight="1" x14ac:dyDescent="0.25">
      <c r="S122" s="54"/>
      <c r="T122" s="54"/>
    </row>
    <row r="123" spans="14:20" ht="15" customHeight="1" x14ac:dyDescent="0.25">
      <c r="S123" s="54"/>
      <c r="T123" s="54"/>
    </row>
    <row r="124" spans="14:20" ht="15" customHeight="1" x14ac:dyDescent="0.25">
      <c r="S124" s="54"/>
      <c r="T124" s="54"/>
    </row>
    <row r="125" spans="14:20" ht="15" customHeight="1" x14ac:dyDescent="0.25">
      <c r="S125" s="54"/>
      <c r="T125" s="54"/>
    </row>
    <row r="126" spans="14:20" x14ac:dyDescent="0.25"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T128" s="54"/>
    </row>
    <row r="129" spans="14:20" x14ac:dyDescent="0.25">
      <c r="T129" s="54"/>
    </row>
    <row r="130" spans="14:20" ht="14.45" customHeight="1" x14ac:dyDescent="0.25">
      <c r="T130" s="54"/>
    </row>
    <row r="131" spans="14:20" ht="14.45" customHeight="1" x14ac:dyDescent="0.25">
      <c r="T131" s="54"/>
    </row>
    <row r="132" spans="14:20" x14ac:dyDescent="0.25">
      <c r="T132" s="54"/>
    </row>
    <row r="133" spans="14:20" x14ac:dyDescent="0.25">
      <c r="T133" s="54"/>
    </row>
    <row r="134" spans="14:20" ht="14.45" customHeight="1" x14ac:dyDescent="0.25">
      <c r="T134" s="54"/>
    </row>
    <row r="135" spans="14:20" ht="14.45" customHeight="1" x14ac:dyDescent="0.25">
      <c r="T135" s="54"/>
    </row>
    <row r="136" spans="14:20" ht="14.45" customHeight="1" x14ac:dyDescent="0.25">
      <c r="T136" s="54"/>
    </row>
    <row r="137" spans="14:20" x14ac:dyDescent="0.25">
      <c r="T137" s="54"/>
    </row>
    <row r="138" spans="14:20" x14ac:dyDescent="0.25">
      <c r="T138" s="54"/>
    </row>
    <row r="139" spans="14:20" x14ac:dyDescent="0.25">
      <c r="T139" s="54"/>
    </row>
    <row r="140" spans="14:20" x14ac:dyDescent="0.25">
      <c r="T140" s="54"/>
    </row>
    <row r="141" spans="14:20" ht="14.45" customHeight="1" x14ac:dyDescent="0.25">
      <c r="T141" s="54"/>
    </row>
    <row r="142" spans="14:20" ht="14.45" customHeight="1" x14ac:dyDescent="0.25">
      <c r="T142" s="54"/>
    </row>
    <row r="143" spans="14:20" x14ac:dyDescent="0.25"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2">
    <mergeCell ref="T6:AC7"/>
    <mergeCell ref="T9:V10"/>
  </mergeCells>
  <pageMargins left="0.7" right="0.7" top="0.75" bottom="0.75" header="0.3" footer="0.3"/>
  <pageSetup scale="2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7EF77-8730-406A-8D50-19F997E6B7F9}">
  <sheetPr>
    <pageSetUpPr fitToPage="1"/>
  </sheetPr>
  <dimension ref="N6:AE151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0" width="8.85546875" style="1"/>
    <col min="21" max="21" width="5.85546875" style="1" customWidth="1"/>
    <col min="22" max="25" width="8.85546875" style="1"/>
    <col min="26" max="26" width="3.7109375" style="1" customWidth="1"/>
    <col min="27" max="27" width="8.85546875" style="1"/>
    <col min="28" max="28" width="6" style="1" customWidth="1"/>
    <col min="29" max="29" width="11.7109375" style="1" customWidth="1"/>
    <col min="30" max="30" width="16.7109375" style="1" bestFit="1" customWidth="1"/>
    <col min="31" max="16384" width="8.85546875" style="1"/>
  </cols>
  <sheetData>
    <row r="6" spans="17:29" x14ac:dyDescent="0.25"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7:29" x14ac:dyDescent="0.25"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9" spans="17:29" x14ac:dyDescent="0.25">
      <c r="T9" s="120"/>
      <c r="U9" s="120"/>
      <c r="V9" s="120"/>
    </row>
    <row r="10" spans="17:29" x14ac:dyDescent="0.25">
      <c r="T10" s="120"/>
      <c r="U10" s="120"/>
      <c r="V10" s="120"/>
    </row>
    <row r="13" spans="17:29" ht="15" customHeight="1" x14ac:dyDescent="0.25">
      <c r="Q13" s="107" t="s">
        <v>46</v>
      </c>
      <c r="R13" s="125">
        <v>16</v>
      </c>
      <c r="T13" s="110" t="s">
        <v>47</v>
      </c>
      <c r="U13" s="127">
        <v>0.8</v>
      </c>
      <c r="V13" s="128"/>
    </row>
    <row r="14" spans="17:29" ht="15" customHeight="1" x14ac:dyDescent="0.25">
      <c r="Q14" s="108"/>
      <c r="R14" s="126"/>
      <c r="T14" s="108"/>
      <c r="U14" s="129"/>
      <c r="V14" s="130"/>
    </row>
    <row r="16" spans="17:29" ht="15" customHeight="1" x14ac:dyDescent="0.25"/>
    <row r="17" spans="15:31" ht="15" customHeight="1" x14ac:dyDescent="0.25">
      <c r="O17" s="131" t="s">
        <v>48</v>
      </c>
      <c r="P17" s="85"/>
      <c r="Q17" s="107" t="s">
        <v>53</v>
      </c>
      <c r="R17" s="132">
        <v>2</v>
      </c>
      <c r="V17" s="138">
        <f>SQRT(2)</f>
        <v>1.4142135623730951</v>
      </c>
      <c r="W17" s="139"/>
      <c r="AB17" s="110" t="s">
        <v>54</v>
      </c>
      <c r="AD17" s="121">
        <f>U13/V17</f>
        <v>0.56568542494923801</v>
      </c>
      <c r="AE17" s="122"/>
    </row>
    <row r="18" spans="15:31" ht="14.45" customHeight="1" x14ac:dyDescent="0.25">
      <c r="O18" s="131"/>
      <c r="Q18" s="108"/>
      <c r="R18" s="133"/>
      <c r="V18" s="140"/>
      <c r="W18" s="141"/>
      <c r="AB18" s="108"/>
      <c r="AD18" s="123"/>
      <c r="AE18" s="124"/>
    </row>
    <row r="21" spans="15:31" ht="39" x14ac:dyDescent="0.25">
      <c r="R21" s="66" t="s">
        <v>51</v>
      </c>
      <c r="S21" s="142">
        <f>(15.5-16)/AD17</f>
        <v>-0.88388347648318444</v>
      </c>
      <c r="T21" s="143"/>
      <c r="U21" s="144"/>
      <c r="W21" s="66" t="s">
        <v>52</v>
      </c>
      <c r="X21" s="145">
        <f>_xlfn.NORM.S.DIST(S21,1)</f>
        <v>0.18837955890579097</v>
      </c>
      <c r="Y21" s="146"/>
    </row>
    <row r="26" spans="15:31" ht="14.45" customHeight="1" x14ac:dyDescent="0.25">
      <c r="O26" s="131" t="s">
        <v>49</v>
      </c>
      <c r="Q26" s="107" t="s">
        <v>53</v>
      </c>
      <c r="R26" s="132">
        <v>4</v>
      </c>
      <c r="V26" s="134">
        <f>SQRT(4)</f>
        <v>2</v>
      </c>
      <c r="W26" s="135"/>
      <c r="AB26" s="110" t="s">
        <v>54</v>
      </c>
      <c r="AD26" s="121">
        <f>U13/V26</f>
        <v>0.4</v>
      </c>
      <c r="AE26" s="122"/>
    </row>
    <row r="27" spans="15:31" ht="14.45" customHeight="1" x14ac:dyDescent="0.25">
      <c r="O27" s="131"/>
      <c r="Q27" s="108"/>
      <c r="R27" s="133"/>
      <c r="V27" s="136"/>
      <c r="W27" s="137"/>
      <c r="AB27" s="108"/>
      <c r="AD27" s="123"/>
      <c r="AE27" s="124"/>
    </row>
    <row r="30" spans="15:31" ht="39" x14ac:dyDescent="0.25">
      <c r="Q30" s="85" t="s">
        <v>49</v>
      </c>
      <c r="R30" s="66" t="s">
        <v>51</v>
      </c>
      <c r="S30" s="142">
        <f>(15.5-16)/AD26</f>
        <v>-1.25</v>
      </c>
      <c r="T30" s="143"/>
      <c r="U30" s="144"/>
      <c r="W30" s="66" t="s">
        <v>52</v>
      </c>
      <c r="X30" s="145">
        <f>_xlfn.NORM.S.DIST(S30,1)</f>
        <v>0.10564977366685525</v>
      </c>
      <c r="Y30" s="146"/>
    </row>
    <row r="51" spans="14:20" ht="15" customHeight="1" x14ac:dyDescent="0.25"/>
    <row r="52" spans="14:20" ht="15" customHeight="1" x14ac:dyDescent="0.25"/>
    <row r="53" spans="14:20" ht="15" customHeight="1" x14ac:dyDescent="0.25"/>
    <row r="54" spans="14:20" ht="15" customHeight="1" x14ac:dyDescent="0.25"/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x14ac:dyDescent="0.25">
      <c r="N78" s="54"/>
      <c r="O78" s="54"/>
      <c r="P78" s="54"/>
      <c r="Q78" s="54"/>
      <c r="R78" s="54"/>
      <c r="S78" s="54"/>
      <c r="T78" s="54"/>
    </row>
    <row r="79" spans="14:20" x14ac:dyDescent="0.25">
      <c r="N79" s="54"/>
      <c r="O79" s="54"/>
      <c r="P79" s="54"/>
      <c r="Q79" s="54"/>
      <c r="R79" s="54"/>
      <c r="S79" s="54"/>
      <c r="T79" s="54"/>
    </row>
    <row r="80" spans="14:20" x14ac:dyDescent="0.25">
      <c r="N80" s="54"/>
      <c r="O80" s="54"/>
      <c r="P80" s="54"/>
      <c r="Q80" s="54"/>
      <c r="R80" s="54"/>
      <c r="S80" s="54"/>
      <c r="T80" s="54"/>
    </row>
    <row r="81" spans="14:20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18" customHeight="1" x14ac:dyDescent="0.25">
      <c r="N84" s="54"/>
      <c r="O84" s="54"/>
      <c r="P84" s="54"/>
      <c r="Q84" s="54"/>
      <c r="R84" s="54"/>
      <c r="S84" s="54"/>
      <c r="T84" s="54"/>
    </row>
    <row r="85" spans="14:20" ht="18" customHeight="1" x14ac:dyDescent="0.25">
      <c r="N85" s="54"/>
      <c r="O85" s="54"/>
      <c r="P85" s="54"/>
      <c r="Q85" s="54"/>
      <c r="R85" s="54"/>
      <c r="S85" s="54"/>
      <c r="T85" s="54"/>
    </row>
    <row r="86" spans="14:20" ht="18" customHeight="1" x14ac:dyDescent="0.25">
      <c r="N86" s="54"/>
      <c r="O86" s="54"/>
      <c r="P86" s="54"/>
      <c r="Q86" s="54"/>
      <c r="R86" s="54"/>
      <c r="S86" s="54"/>
      <c r="T86" s="54"/>
    </row>
    <row r="87" spans="14:20" ht="18" customHeight="1" x14ac:dyDescent="0.25">
      <c r="N87" s="54"/>
      <c r="O87" s="54"/>
      <c r="P87" s="54"/>
      <c r="Q87" s="54"/>
      <c r="R87" s="54"/>
      <c r="S87" s="54"/>
      <c r="T87" s="54"/>
    </row>
    <row r="88" spans="14:20" x14ac:dyDescent="0.25">
      <c r="N88" s="54"/>
      <c r="O88" s="54"/>
      <c r="P88" s="54"/>
      <c r="Q88" s="54"/>
      <c r="R88" s="54"/>
      <c r="S88" s="54"/>
      <c r="T88" s="54"/>
    </row>
    <row r="89" spans="14:20" x14ac:dyDescent="0.25">
      <c r="N89" s="54"/>
      <c r="O89" s="54"/>
      <c r="P89" s="54"/>
      <c r="Q89" s="54"/>
      <c r="R89" s="54"/>
      <c r="S89" s="54"/>
      <c r="T89" s="54"/>
    </row>
    <row r="90" spans="14:20" ht="26.25" customHeight="1" x14ac:dyDescent="0.25">
      <c r="N90" s="54"/>
      <c r="O90" s="54"/>
      <c r="P90" s="54"/>
      <c r="Q90" s="54"/>
      <c r="R90" s="54"/>
      <c r="S90" s="54"/>
      <c r="T90" s="54"/>
    </row>
    <row r="91" spans="14:20" ht="15" customHeight="1" x14ac:dyDescent="0.25">
      <c r="N91" s="54"/>
      <c r="O91" s="54"/>
      <c r="P91" s="54"/>
      <c r="Q91" s="54"/>
      <c r="R91" s="54"/>
      <c r="S91" s="54"/>
      <c r="T91" s="54"/>
    </row>
    <row r="92" spans="14:20" ht="15" customHeight="1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ht="15" customHeight="1" x14ac:dyDescent="0.25">
      <c r="N94" s="54"/>
      <c r="O94" s="54"/>
      <c r="P94" s="54"/>
      <c r="Q94" s="54"/>
      <c r="R94" s="54"/>
      <c r="S94" s="54"/>
      <c r="T94" s="54"/>
    </row>
    <row r="95" spans="14:20" ht="15" customHeight="1" x14ac:dyDescent="0.25">
      <c r="N95" s="54"/>
      <c r="O95" s="54"/>
      <c r="P95" s="54"/>
      <c r="Q95" s="54"/>
      <c r="R95" s="54"/>
      <c r="S95" s="54"/>
      <c r="T95" s="54"/>
    </row>
    <row r="96" spans="14:20" x14ac:dyDescent="0.25">
      <c r="N96" s="54"/>
      <c r="O96" s="54"/>
      <c r="P96" s="54"/>
      <c r="Q96" s="54"/>
      <c r="R96" s="54"/>
      <c r="S96" s="54"/>
      <c r="T96" s="54"/>
    </row>
    <row r="97" spans="14:20" x14ac:dyDescent="0.25">
      <c r="N97" s="54"/>
      <c r="O97" s="54"/>
      <c r="P97" s="54"/>
      <c r="Q97" s="54"/>
      <c r="R97" s="54"/>
      <c r="S97" s="54"/>
      <c r="T97" s="54"/>
    </row>
    <row r="98" spans="14:20" x14ac:dyDescent="0.25">
      <c r="N98" s="54"/>
      <c r="O98" s="54"/>
      <c r="P98" s="54"/>
      <c r="Q98" s="54"/>
      <c r="R98" s="54"/>
      <c r="S98" s="54"/>
      <c r="T98" s="54"/>
    </row>
    <row r="99" spans="14:20" x14ac:dyDescent="0.25">
      <c r="N99" s="54"/>
      <c r="O99" s="54"/>
      <c r="P99" s="54"/>
      <c r="Q99" s="54"/>
      <c r="R99" s="54"/>
      <c r="S99" s="54"/>
      <c r="T99" s="54"/>
    </row>
    <row r="100" spans="14:20" x14ac:dyDescent="0.25">
      <c r="N100" s="54"/>
      <c r="O100" s="54"/>
      <c r="P100" s="54"/>
      <c r="Q100" s="54"/>
      <c r="R100" s="54"/>
      <c r="S100" s="54"/>
      <c r="T100" s="54"/>
    </row>
    <row r="101" spans="14:20" x14ac:dyDescent="0.25">
      <c r="S101" s="54"/>
      <c r="T101" s="54"/>
    </row>
    <row r="102" spans="14:20" x14ac:dyDescent="0.25">
      <c r="S102" s="54"/>
      <c r="T102" s="54"/>
    </row>
    <row r="103" spans="14:20" x14ac:dyDescent="0.25">
      <c r="S103" s="54"/>
      <c r="T103" s="54"/>
    </row>
    <row r="104" spans="14:20" x14ac:dyDescent="0.25">
      <c r="S104" s="54"/>
      <c r="T104" s="54"/>
    </row>
    <row r="105" spans="14:20" ht="14.45" customHeight="1" x14ac:dyDescent="0.25">
      <c r="S105" s="54"/>
      <c r="T105" s="54"/>
    </row>
    <row r="106" spans="14:20" ht="14.45" customHeight="1" x14ac:dyDescent="0.25">
      <c r="S106" s="54"/>
      <c r="T106" s="54"/>
    </row>
    <row r="107" spans="14:20" x14ac:dyDescent="0.25">
      <c r="S107" s="54"/>
      <c r="T107" s="54"/>
    </row>
    <row r="108" spans="14:20" x14ac:dyDescent="0.25">
      <c r="S108" s="54"/>
      <c r="T108" s="54"/>
    </row>
    <row r="109" spans="14:20" ht="15" customHeight="1" x14ac:dyDescent="0.25">
      <c r="S109" s="54"/>
      <c r="T109" s="54"/>
    </row>
    <row r="110" spans="14:20" ht="15" customHeight="1" x14ac:dyDescent="0.25">
      <c r="S110" s="54"/>
      <c r="T110" s="54"/>
    </row>
    <row r="111" spans="14:20" ht="15" customHeight="1" x14ac:dyDescent="0.25">
      <c r="S111" s="54"/>
      <c r="T111" s="54"/>
    </row>
    <row r="112" spans="14:20" ht="15" customHeight="1" x14ac:dyDescent="0.25">
      <c r="S112" s="54"/>
      <c r="T112" s="54"/>
    </row>
    <row r="113" spans="19:20" ht="15" customHeight="1" x14ac:dyDescent="0.25">
      <c r="S113" s="54"/>
      <c r="T113" s="54"/>
    </row>
    <row r="114" spans="19:20" ht="15" customHeight="1" x14ac:dyDescent="0.25">
      <c r="S114" s="54"/>
      <c r="T114" s="54"/>
    </row>
    <row r="115" spans="19:20" ht="15" customHeight="1" x14ac:dyDescent="0.25">
      <c r="S115" s="54"/>
      <c r="T115" s="54"/>
    </row>
    <row r="116" spans="19:20" ht="15" customHeight="1" x14ac:dyDescent="0.25"/>
    <row r="117" spans="19:20" ht="15" customHeight="1" x14ac:dyDescent="0.25"/>
    <row r="118" spans="19:20" ht="15" customHeight="1" x14ac:dyDescent="0.25">
      <c r="S118" s="54"/>
      <c r="T118" s="54"/>
    </row>
    <row r="119" spans="19:20" ht="15" customHeight="1" x14ac:dyDescent="0.25">
      <c r="T119" s="54"/>
    </row>
    <row r="120" spans="19:20" ht="15" customHeight="1" x14ac:dyDescent="0.25">
      <c r="T120" s="54"/>
    </row>
    <row r="121" spans="19:20" ht="18.75" customHeight="1" x14ac:dyDescent="0.25">
      <c r="S121" s="54"/>
      <c r="T121" s="54"/>
    </row>
    <row r="122" spans="19:20" ht="15" customHeight="1" x14ac:dyDescent="0.25">
      <c r="S122" s="54"/>
      <c r="T122" s="54"/>
    </row>
    <row r="123" spans="19:20" ht="32.25" customHeight="1" x14ac:dyDescent="0.25">
      <c r="S123" s="54"/>
      <c r="T123" s="54"/>
    </row>
    <row r="124" spans="19:20" ht="15" customHeight="1" x14ac:dyDescent="0.25">
      <c r="S124" s="54"/>
      <c r="T124" s="54"/>
    </row>
    <row r="125" spans="19:20" ht="26.25" customHeight="1" x14ac:dyDescent="0.25">
      <c r="S125" s="54"/>
      <c r="T125" s="54"/>
    </row>
    <row r="126" spans="19:20" ht="33.75" customHeight="1" x14ac:dyDescent="0.25">
      <c r="S126" s="54"/>
      <c r="T126" s="54"/>
    </row>
    <row r="127" spans="19:20" ht="15" customHeight="1" x14ac:dyDescent="0.25">
      <c r="S127" s="54"/>
      <c r="T127" s="54"/>
    </row>
    <row r="128" spans="19:20" ht="15" customHeight="1" x14ac:dyDescent="0.25">
      <c r="S128" s="54"/>
      <c r="T128" s="54"/>
    </row>
    <row r="129" spans="14:20" ht="15" customHeight="1" x14ac:dyDescent="0.25">
      <c r="S129" s="54"/>
      <c r="T129" s="54"/>
    </row>
    <row r="130" spans="14:20" ht="15" customHeight="1" x14ac:dyDescent="0.25">
      <c r="S130" s="54"/>
      <c r="T130" s="54"/>
    </row>
    <row r="131" spans="14:20" ht="1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N133" s="54"/>
      <c r="O133" s="54"/>
      <c r="P133" s="54"/>
      <c r="Q133" s="54"/>
      <c r="R133" s="54"/>
      <c r="S133" s="54"/>
      <c r="T133" s="54"/>
    </row>
    <row r="134" spans="14:20" x14ac:dyDescent="0.25">
      <c r="T134" s="54"/>
    </row>
    <row r="135" spans="14:20" x14ac:dyDescent="0.25">
      <c r="T135" s="54"/>
    </row>
    <row r="136" spans="14:20" ht="14.45" customHeight="1" x14ac:dyDescent="0.25">
      <c r="T136" s="54"/>
    </row>
    <row r="137" spans="14:20" ht="14.45" customHeight="1" x14ac:dyDescent="0.25">
      <c r="T137" s="54"/>
    </row>
    <row r="138" spans="14:20" x14ac:dyDescent="0.25">
      <c r="T138" s="54"/>
    </row>
    <row r="139" spans="14:20" x14ac:dyDescent="0.25">
      <c r="T139" s="54"/>
    </row>
    <row r="140" spans="14:20" ht="14.45" customHeight="1" x14ac:dyDescent="0.25">
      <c r="T140" s="54"/>
    </row>
    <row r="141" spans="14:20" ht="14.45" customHeight="1" x14ac:dyDescent="0.25">
      <c r="T141" s="54"/>
    </row>
    <row r="142" spans="14:20" ht="14.45" customHeight="1" x14ac:dyDescent="0.25">
      <c r="T142" s="54"/>
    </row>
    <row r="143" spans="14:20" x14ac:dyDescent="0.25">
      <c r="T143" s="54"/>
    </row>
    <row r="144" spans="14:20" x14ac:dyDescent="0.25">
      <c r="T144" s="54"/>
    </row>
    <row r="145" spans="14:20" x14ac:dyDescent="0.25">
      <c r="T145" s="54"/>
    </row>
    <row r="146" spans="14:20" x14ac:dyDescent="0.25">
      <c r="T146" s="54"/>
    </row>
    <row r="147" spans="14:20" ht="14.45" customHeight="1" x14ac:dyDescent="0.25">
      <c r="T147" s="54"/>
    </row>
    <row r="148" spans="14:20" ht="14.45" customHeight="1" x14ac:dyDescent="0.25">
      <c r="T148" s="54"/>
    </row>
    <row r="149" spans="14:20" x14ac:dyDescent="0.25">
      <c r="T149" s="54"/>
    </row>
    <row r="150" spans="14:20" x14ac:dyDescent="0.25">
      <c r="N150" s="54"/>
      <c r="O150" s="54"/>
      <c r="P150" s="54"/>
      <c r="Q150" s="54"/>
      <c r="R150" s="54"/>
      <c r="S150" s="54"/>
      <c r="T150" s="54"/>
    </row>
    <row r="151" spans="14:20" x14ac:dyDescent="0.25">
      <c r="N151" s="54"/>
      <c r="O151" s="54"/>
      <c r="P151" s="54"/>
      <c r="Q151" s="54"/>
      <c r="R151" s="54"/>
      <c r="S151" s="54"/>
      <c r="T151" s="54"/>
    </row>
  </sheetData>
  <mergeCells count="22">
    <mergeCell ref="AB26:AB27"/>
    <mergeCell ref="AD26:AE27"/>
    <mergeCell ref="S30:U30"/>
    <mergeCell ref="X30:Y30"/>
    <mergeCell ref="S21:U21"/>
    <mergeCell ref="X21:Y21"/>
    <mergeCell ref="O26:O27"/>
    <mergeCell ref="Q26:Q27"/>
    <mergeCell ref="R26:R27"/>
    <mergeCell ref="V26:W27"/>
    <mergeCell ref="O17:O18"/>
    <mergeCell ref="Q17:Q18"/>
    <mergeCell ref="R17:R18"/>
    <mergeCell ref="V17:W18"/>
    <mergeCell ref="AB17:AB18"/>
    <mergeCell ref="AD17:AE18"/>
    <mergeCell ref="T6:AC7"/>
    <mergeCell ref="T9:V10"/>
    <mergeCell ref="Q13:Q14"/>
    <mergeCell ref="R13:R14"/>
    <mergeCell ref="T13:T14"/>
    <mergeCell ref="U13:V14"/>
  </mergeCells>
  <pageMargins left="0.7" right="0.7" top="0.75" bottom="0.75" header="0.3" footer="0.3"/>
  <pageSetup scale="2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6F55-E9CC-42B4-81FF-4FC4C6AF02BC}">
  <sheetPr>
    <pageSetUpPr fitToPage="1"/>
  </sheetPr>
  <dimension ref="N6:AC151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0" width="8.85546875" style="1"/>
    <col min="21" max="21" width="5.85546875" style="1" customWidth="1"/>
    <col min="22" max="25" width="8.85546875" style="1"/>
    <col min="26" max="26" width="3.7109375" style="1" customWidth="1"/>
    <col min="27" max="27" width="8.85546875" style="1"/>
    <col min="28" max="28" width="6" style="1" customWidth="1"/>
    <col min="29" max="29" width="11.7109375" style="1" customWidth="1"/>
    <col min="30" max="30" width="16.7109375" style="1" bestFit="1" customWidth="1"/>
    <col min="31" max="16384" width="8.85546875" style="1"/>
  </cols>
  <sheetData>
    <row r="6" spans="20:29" x14ac:dyDescent="0.25"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20:29" x14ac:dyDescent="0.25"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9" spans="20:29" x14ac:dyDescent="0.25">
      <c r="T9" s="120"/>
      <c r="U9" s="120"/>
      <c r="V9" s="120"/>
    </row>
    <row r="10" spans="20:29" x14ac:dyDescent="0.25">
      <c r="T10" s="120"/>
      <c r="U10" s="120"/>
      <c r="V10" s="120"/>
    </row>
    <row r="13" spans="20:29" ht="15" customHeight="1" x14ac:dyDescent="0.25"/>
    <row r="14" spans="20:29" ht="15" customHeight="1" x14ac:dyDescent="0.25"/>
    <row r="16" spans="20:29" ht="15" customHeight="1" x14ac:dyDescent="0.25"/>
    <row r="17" ht="15" customHeight="1" x14ac:dyDescent="0.25"/>
    <row r="18" ht="14.45" customHeight="1" x14ac:dyDescent="0.25"/>
    <row r="26" ht="14.45" customHeight="1" x14ac:dyDescent="0.25"/>
    <row r="27" ht="14.45" customHeight="1" x14ac:dyDescent="0.25"/>
    <row r="51" spans="14:20" ht="15" customHeight="1" x14ac:dyDescent="0.25"/>
    <row r="52" spans="14:20" ht="15" customHeight="1" x14ac:dyDescent="0.25"/>
    <row r="53" spans="14:20" ht="15" customHeight="1" x14ac:dyDescent="0.25"/>
    <row r="54" spans="14:20" ht="15" customHeight="1" x14ac:dyDescent="0.25"/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x14ac:dyDescent="0.25">
      <c r="N78" s="54"/>
      <c r="O78" s="54"/>
      <c r="P78" s="54"/>
      <c r="Q78" s="54"/>
      <c r="R78" s="54"/>
      <c r="S78" s="54"/>
      <c r="T78" s="54"/>
    </row>
    <row r="79" spans="14:20" x14ac:dyDescent="0.25">
      <c r="N79" s="54"/>
      <c r="O79" s="54"/>
      <c r="P79" s="54"/>
      <c r="Q79" s="54"/>
      <c r="R79" s="54"/>
      <c r="S79" s="54"/>
      <c r="T79" s="54"/>
    </row>
    <row r="80" spans="14:20" x14ac:dyDescent="0.25">
      <c r="N80" s="54"/>
      <c r="O80" s="54"/>
      <c r="P80" s="54"/>
      <c r="Q80" s="54"/>
      <c r="R80" s="54"/>
      <c r="S80" s="54"/>
      <c r="T80" s="54"/>
    </row>
    <row r="81" spans="14:20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18" customHeight="1" x14ac:dyDescent="0.25">
      <c r="N84" s="54"/>
      <c r="O84" s="54"/>
      <c r="P84" s="54"/>
      <c r="Q84" s="54"/>
      <c r="R84" s="54"/>
      <c r="S84" s="54"/>
      <c r="T84" s="54"/>
    </row>
    <row r="85" spans="14:20" ht="18" customHeight="1" x14ac:dyDescent="0.25">
      <c r="N85" s="54"/>
      <c r="O85" s="54"/>
      <c r="P85" s="54"/>
      <c r="Q85" s="54"/>
      <c r="R85" s="54"/>
      <c r="S85" s="54"/>
      <c r="T85" s="54"/>
    </row>
    <row r="86" spans="14:20" ht="18" customHeight="1" x14ac:dyDescent="0.25">
      <c r="N86" s="54"/>
      <c r="O86" s="54"/>
      <c r="P86" s="54"/>
      <c r="Q86" s="54"/>
      <c r="R86" s="54"/>
      <c r="S86" s="54"/>
      <c r="T86" s="54"/>
    </row>
    <row r="87" spans="14:20" ht="18" customHeight="1" x14ac:dyDescent="0.25">
      <c r="N87" s="54"/>
      <c r="O87" s="54"/>
      <c r="P87" s="54"/>
      <c r="Q87" s="54"/>
      <c r="R87" s="54"/>
      <c r="S87" s="54"/>
      <c r="T87" s="54"/>
    </row>
    <row r="88" spans="14:20" x14ac:dyDescent="0.25">
      <c r="N88" s="54"/>
      <c r="O88" s="54"/>
      <c r="P88" s="54"/>
      <c r="Q88" s="54"/>
      <c r="R88" s="54"/>
      <c r="S88" s="54"/>
      <c r="T88" s="54"/>
    </row>
    <row r="89" spans="14:20" x14ac:dyDescent="0.25">
      <c r="N89" s="54"/>
      <c r="O89" s="54"/>
      <c r="P89" s="54"/>
      <c r="Q89" s="54"/>
      <c r="R89" s="54"/>
      <c r="S89" s="54"/>
      <c r="T89" s="54"/>
    </row>
    <row r="90" spans="14:20" ht="26.25" customHeight="1" x14ac:dyDescent="0.25">
      <c r="N90" s="54"/>
      <c r="O90" s="54"/>
      <c r="P90" s="54"/>
      <c r="Q90" s="54"/>
      <c r="R90" s="54"/>
      <c r="S90" s="54"/>
      <c r="T90" s="54"/>
    </row>
    <row r="91" spans="14:20" ht="15" customHeight="1" x14ac:dyDescent="0.25">
      <c r="N91" s="54"/>
      <c r="O91" s="54"/>
      <c r="P91" s="54"/>
      <c r="Q91" s="54"/>
      <c r="R91" s="54"/>
      <c r="S91" s="54"/>
      <c r="T91" s="54"/>
    </row>
    <row r="92" spans="14:20" ht="15" customHeight="1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ht="15" customHeight="1" x14ac:dyDescent="0.25">
      <c r="N94" s="54"/>
      <c r="O94" s="54"/>
      <c r="P94" s="54"/>
      <c r="Q94" s="54"/>
      <c r="R94" s="54"/>
      <c r="S94" s="54"/>
      <c r="T94" s="54"/>
    </row>
    <row r="95" spans="14:20" ht="15" customHeight="1" x14ac:dyDescent="0.25">
      <c r="N95" s="54"/>
      <c r="O95" s="54"/>
      <c r="P95" s="54"/>
      <c r="Q95" s="54"/>
      <c r="R95" s="54"/>
      <c r="S95" s="54"/>
      <c r="T95" s="54"/>
    </row>
    <row r="96" spans="14:20" x14ac:dyDescent="0.25">
      <c r="N96" s="54"/>
      <c r="O96" s="54"/>
      <c r="P96" s="54"/>
      <c r="Q96" s="54"/>
      <c r="R96" s="54"/>
      <c r="S96" s="54"/>
      <c r="T96" s="54"/>
    </row>
    <row r="97" spans="14:20" x14ac:dyDescent="0.25">
      <c r="N97" s="54"/>
      <c r="O97" s="54"/>
      <c r="P97" s="54"/>
      <c r="Q97" s="54"/>
      <c r="R97" s="54"/>
      <c r="S97" s="54"/>
      <c r="T97" s="54"/>
    </row>
    <row r="98" spans="14:20" x14ac:dyDescent="0.25">
      <c r="N98" s="54"/>
      <c r="O98" s="54"/>
      <c r="P98" s="54"/>
      <c r="Q98" s="54"/>
      <c r="R98" s="54"/>
      <c r="S98" s="54"/>
      <c r="T98" s="54"/>
    </row>
    <row r="99" spans="14:20" x14ac:dyDescent="0.25">
      <c r="N99" s="54"/>
      <c r="O99" s="54"/>
      <c r="P99" s="54"/>
      <c r="Q99" s="54"/>
      <c r="R99" s="54"/>
      <c r="S99" s="54"/>
      <c r="T99" s="54"/>
    </row>
    <row r="100" spans="14:20" x14ac:dyDescent="0.25">
      <c r="N100" s="54"/>
      <c r="O100" s="54"/>
      <c r="P100" s="54"/>
      <c r="Q100" s="54"/>
      <c r="R100" s="54"/>
      <c r="S100" s="54"/>
      <c r="T100" s="54"/>
    </row>
    <row r="101" spans="14:20" x14ac:dyDescent="0.25">
      <c r="S101" s="54"/>
      <c r="T101" s="54"/>
    </row>
    <row r="102" spans="14:20" x14ac:dyDescent="0.25">
      <c r="S102" s="54"/>
      <c r="T102" s="54"/>
    </row>
    <row r="103" spans="14:20" x14ac:dyDescent="0.25">
      <c r="S103" s="54"/>
      <c r="T103" s="54"/>
    </row>
    <row r="104" spans="14:20" x14ac:dyDescent="0.25">
      <c r="S104" s="54"/>
      <c r="T104" s="54"/>
    </row>
    <row r="105" spans="14:20" ht="14.45" customHeight="1" x14ac:dyDescent="0.25">
      <c r="S105" s="54"/>
      <c r="T105" s="54"/>
    </row>
    <row r="106" spans="14:20" ht="14.45" customHeight="1" x14ac:dyDescent="0.25">
      <c r="S106" s="54"/>
      <c r="T106" s="54"/>
    </row>
    <row r="107" spans="14:20" x14ac:dyDescent="0.25">
      <c r="S107" s="54"/>
      <c r="T107" s="54"/>
    </row>
    <row r="108" spans="14:20" x14ac:dyDescent="0.25">
      <c r="S108" s="54"/>
      <c r="T108" s="54"/>
    </row>
    <row r="109" spans="14:20" ht="15" customHeight="1" x14ac:dyDescent="0.25">
      <c r="S109" s="54"/>
      <c r="T109" s="54"/>
    </row>
    <row r="110" spans="14:20" ht="15" customHeight="1" x14ac:dyDescent="0.25">
      <c r="S110" s="54"/>
      <c r="T110" s="54"/>
    </row>
    <row r="111" spans="14:20" ht="15" customHeight="1" x14ac:dyDescent="0.25">
      <c r="S111" s="54"/>
      <c r="T111" s="54"/>
    </row>
    <row r="112" spans="14:20" ht="15" customHeight="1" x14ac:dyDescent="0.25">
      <c r="S112" s="54"/>
      <c r="T112" s="54"/>
    </row>
    <row r="113" spans="19:20" ht="15" customHeight="1" x14ac:dyDescent="0.25">
      <c r="S113" s="54"/>
      <c r="T113" s="54"/>
    </row>
    <row r="114" spans="19:20" ht="15" customHeight="1" x14ac:dyDescent="0.25">
      <c r="S114" s="54"/>
      <c r="T114" s="54"/>
    </row>
    <row r="115" spans="19:20" ht="15" customHeight="1" x14ac:dyDescent="0.25">
      <c r="S115" s="54"/>
      <c r="T115" s="54"/>
    </row>
    <row r="116" spans="19:20" ht="15" customHeight="1" x14ac:dyDescent="0.25"/>
    <row r="117" spans="19:20" ht="15" customHeight="1" x14ac:dyDescent="0.25"/>
    <row r="118" spans="19:20" ht="15" customHeight="1" x14ac:dyDescent="0.25">
      <c r="S118" s="54"/>
      <c r="T118" s="54"/>
    </row>
    <row r="119" spans="19:20" ht="15" customHeight="1" x14ac:dyDescent="0.25">
      <c r="T119" s="54"/>
    </row>
    <row r="120" spans="19:20" ht="15" customHeight="1" x14ac:dyDescent="0.25">
      <c r="T120" s="54"/>
    </row>
    <row r="121" spans="19:20" ht="18.75" customHeight="1" x14ac:dyDescent="0.25">
      <c r="S121" s="54"/>
      <c r="T121" s="54"/>
    </row>
    <row r="122" spans="19:20" ht="15" customHeight="1" x14ac:dyDescent="0.25">
      <c r="S122" s="54"/>
      <c r="T122" s="54"/>
    </row>
    <row r="123" spans="19:20" ht="32.25" customHeight="1" x14ac:dyDescent="0.25">
      <c r="S123" s="54"/>
      <c r="T123" s="54"/>
    </row>
    <row r="124" spans="19:20" ht="15" customHeight="1" x14ac:dyDescent="0.25">
      <c r="S124" s="54"/>
      <c r="T124" s="54"/>
    </row>
    <row r="125" spans="19:20" ht="26.25" customHeight="1" x14ac:dyDescent="0.25">
      <c r="S125" s="54"/>
      <c r="T125" s="54"/>
    </row>
    <row r="126" spans="19:20" ht="33.75" customHeight="1" x14ac:dyDescent="0.25">
      <c r="S126" s="54"/>
      <c r="T126" s="54"/>
    </row>
    <row r="127" spans="19:20" ht="15" customHeight="1" x14ac:dyDescent="0.25">
      <c r="S127" s="54"/>
      <c r="T127" s="54"/>
    </row>
    <row r="128" spans="19:20" ht="15" customHeight="1" x14ac:dyDescent="0.25">
      <c r="S128" s="54"/>
      <c r="T128" s="54"/>
    </row>
    <row r="129" spans="14:20" ht="15" customHeight="1" x14ac:dyDescent="0.25">
      <c r="S129" s="54"/>
      <c r="T129" s="54"/>
    </row>
    <row r="130" spans="14:20" ht="15" customHeight="1" x14ac:dyDescent="0.25">
      <c r="S130" s="54"/>
      <c r="T130" s="54"/>
    </row>
    <row r="131" spans="14:20" ht="1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N133" s="54"/>
      <c r="O133" s="54"/>
      <c r="P133" s="54"/>
      <c r="Q133" s="54"/>
      <c r="R133" s="54"/>
      <c r="S133" s="54"/>
      <c r="T133" s="54"/>
    </row>
    <row r="134" spans="14:20" x14ac:dyDescent="0.25">
      <c r="T134" s="54"/>
    </row>
    <row r="135" spans="14:20" x14ac:dyDescent="0.25">
      <c r="T135" s="54"/>
    </row>
    <row r="136" spans="14:20" ht="14.45" customHeight="1" x14ac:dyDescent="0.25">
      <c r="T136" s="54"/>
    </row>
    <row r="137" spans="14:20" ht="14.45" customHeight="1" x14ac:dyDescent="0.25">
      <c r="T137" s="54"/>
    </row>
    <row r="138" spans="14:20" x14ac:dyDescent="0.25">
      <c r="T138" s="54"/>
    </row>
    <row r="139" spans="14:20" x14ac:dyDescent="0.25">
      <c r="T139" s="54"/>
    </row>
    <row r="140" spans="14:20" ht="14.45" customHeight="1" x14ac:dyDescent="0.25">
      <c r="T140" s="54"/>
    </row>
    <row r="141" spans="14:20" ht="14.45" customHeight="1" x14ac:dyDescent="0.25">
      <c r="T141" s="54"/>
    </row>
    <row r="142" spans="14:20" ht="14.45" customHeight="1" x14ac:dyDescent="0.25">
      <c r="T142" s="54"/>
    </row>
    <row r="143" spans="14:20" x14ac:dyDescent="0.25">
      <c r="T143" s="54"/>
    </row>
    <row r="144" spans="14:20" x14ac:dyDescent="0.25">
      <c r="T144" s="54"/>
    </row>
    <row r="145" spans="14:20" x14ac:dyDescent="0.25">
      <c r="T145" s="54"/>
    </row>
    <row r="146" spans="14:20" x14ac:dyDescent="0.25">
      <c r="T146" s="54"/>
    </row>
    <row r="147" spans="14:20" ht="14.45" customHeight="1" x14ac:dyDescent="0.25">
      <c r="T147" s="54"/>
    </row>
    <row r="148" spans="14:20" ht="14.45" customHeight="1" x14ac:dyDescent="0.25">
      <c r="T148" s="54"/>
    </row>
    <row r="149" spans="14:20" x14ac:dyDescent="0.25">
      <c r="T149" s="54"/>
    </row>
    <row r="150" spans="14:20" x14ac:dyDescent="0.25">
      <c r="N150" s="54"/>
      <c r="O150" s="54"/>
      <c r="P150" s="54"/>
      <c r="Q150" s="54"/>
      <c r="R150" s="54"/>
      <c r="S150" s="54"/>
      <c r="T150" s="54"/>
    </row>
    <row r="151" spans="14:20" x14ac:dyDescent="0.25">
      <c r="N151" s="54"/>
      <c r="O151" s="54"/>
      <c r="P151" s="54"/>
      <c r="Q151" s="54"/>
      <c r="R151" s="54"/>
      <c r="S151" s="54"/>
      <c r="T151" s="54"/>
    </row>
  </sheetData>
  <mergeCells count="2">
    <mergeCell ref="T6:AC7"/>
    <mergeCell ref="T9:V10"/>
  </mergeCells>
  <pageMargins left="0.7" right="0.7" top="0.75" bottom="0.75" header="0.3" footer="0.3"/>
  <pageSetup scale="2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E552-CD98-4C8E-ACBB-071EC02844B9}">
  <sheetPr>
    <pageSetUpPr fitToPage="1"/>
  </sheetPr>
  <dimension ref="N6:AC142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5:28" x14ac:dyDescent="0.25"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5:28" x14ac:dyDescent="0.25"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5:28" ht="26.25" x14ac:dyDescent="0.25">
      <c r="R9" s="120"/>
      <c r="S9" s="120"/>
      <c r="T9" s="120"/>
      <c r="U9" s="120"/>
    </row>
    <row r="10" spans="15:28" ht="15" customHeight="1" x14ac:dyDescent="0.25"/>
    <row r="11" spans="15:28" ht="15" customHeight="1" x14ac:dyDescent="0.25"/>
    <row r="12" spans="15:28" ht="14.45" customHeight="1" x14ac:dyDescent="0.25">
      <c r="Q12" s="107" t="s">
        <v>55</v>
      </c>
      <c r="R12" s="127">
        <v>0.55000000000000004</v>
      </c>
      <c r="S12" s="128"/>
      <c r="U12" s="110" t="s">
        <v>53</v>
      </c>
      <c r="V12" s="127">
        <v>100</v>
      </c>
      <c r="W12" s="128"/>
    </row>
    <row r="13" spans="15:28" ht="15" customHeight="1" x14ac:dyDescent="0.25">
      <c r="Q13" s="108"/>
      <c r="R13" s="129"/>
      <c r="S13" s="130"/>
      <c r="U13" s="108"/>
      <c r="V13" s="129"/>
      <c r="W13" s="130"/>
    </row>
    <row r="14" spans="15:28" ht="15" customHeight="1" x14ac:dyDescent="0.25"/>
    <row r="16" spans="15:28" ht="33.6" customHeight="1" x14ac:dyDescent="0.25">
      <c r="O16" s="131" t="s">
        <v>48</v>
      </c>
      <c r="P16" s="85"/>
      <c r="W16" s="156">
        <v>55</v>
      </c>
      <c r="X16" s="157"/>
      <c r="Y16" s="158"/>
    </row>
    <row r="17" spans="15:25" ht="14.45" customHeight="1" x14ac:dyDescent="0.25">
      <c r="O17" s="131"/>
      <c r="W17" s="159"/>
      <c r="X17" s="160"/>
      <c r="Y17" s="161"/>
    </row>
    <row r="18" spans="15:25" ht="14.45" customHeight="1" x14ac:dyDescent="0.25"/>
    <row r="19" spans="15:25" ht="14.45" customHeight="1" x14ac:dyDescent="0.25"/>
    <row r="20" spans="15:25" ht="14.45" customHeight="1" x14ac:dyDescent="0.25"/>
    <row r="21" spans="15:25" x14ac:dyDescent="0.25">
      <c r="W21" s="147">
        <f>SQRT(0.55*0.45)/100</f>
        <v>4.9749371855330998E-3</v>
      </c>
      <c r="X21" s="148"/>
      <c r="Y21" s="149"/>
    </row>
    <row r="22" spans="15:25" x14ac:dyDescent="0.25">
      <c r="W22" s="150"/>
      <c r="X22" s="151"/>
      <c r="Y22" s="152"/>
    </row>
    <row r="23" spans="15:25" x14ac:dyDescent="0.25">
      <c r="W23" s="153"/>
      <c r="X23" s="154"/>
      <c r="Y23" s="155"/>
    </row>
    <row r="27" spans="15:25" x14ac:dyDescent="0.25">
      <c r="O27" s="131" t="s">
        <v>49</v>
      </c>
      <c r="W27" s="162">
        <f>(0.57-0.55)/SQRT((0.55*0.45)/100)</f>
        <v>0.40201512610368295</v>
      </c>
      <c r="X27" s="163"/>
      <c r="Y27" s="164"/>
    </row>
    <row r="28" spans="15:25" x14ac:dyDescent="0.25">
      <c r="O28" s="131"/>
      <c r="W28" s="165"/>
      <c r="X28" s="166"/>
      <c r="Y28" s="167"/>
    </row>
    <row r="29" spans="15:25" x14ac:dyDescent="0.25">
      <c r="W29" s="168"/>
      <c r="X29" s="169"/>
      <c r="Y29" s="170"/>
    </row>
    <row r="33" spans="14:29" ht="14.45" customHeight="1" x14ac:dyDescent="0.25">
      <c r="W33" s="162">
        <f>_xlfn.NORM.S.DIST(W27,1)</f>
        <v>0.656163552872294</v>
      </c>
      <c r="X33" s="163"/>
      <c r="Y33" s="164"/>
      <c r="AA33" s="147">
        <f>1-W33</f>
        <v>0.343836447127706</v>
      </c>
      <c r="AB33" s="148"/>
      <c r="AC33" s="149"/>
    </row>
    <row r="34" spans="14:29" ht="14.45" customHeight="1" x14ac:dyDescent="0.25">
      <c r="W34" s="165"/>
      <c r="X34" s="166"/>
      <c r="Y34" s="167"/>
      <c r="AA34" s="150"/>
      <c r="AB34" s="151"/>
      <c r="AC34" s="152"/>
    </row>
    <row r="35" spans="14:29" x14ac:dyDescent="0.25">
      <c r="W35" s="168"/>
      <c r="X35" s="169"/>
      <c r="Y35" s="170"/>
      <c r="AA35" s="153"/>
      <c r="AB35" s="154"/>
      <c r="AC35" s="155"/>
    </row>
    <row r="42" spans="14:29" ht="15" customHeight="1" x14ac:dyDescent="0.25"/>
    <row r="43" spans="14:29" ht="15" customHeight="1" x14ac:dyDescent="0.25"/>
    <row r="44" spans="14:29" ht="15" customHeight="1" x14ac:dyDescent="0.25"/>
    <row r="45" spans="14:29" ht="15" customHeight="1" x14ac:dyDescent="0.25"/>
    <row r="46" spans="14:29" x14ac:dyDescent="0.25">
      <c r="N46" s="54"/>
      <c r="O46" s="54"/>
      <c r="P46" s="54"/>
      <c r="Q46" s="54"/>
      <c r="R46" s="54"/>
    </row>
    <row r="47" spans="14:29" x14ac:dyDescent="0.25">
      <c r="N47" s="54"/>
      <c r="O47" s="54"/>
      <c r="P47" s="54"/>
      <c r="Q47" s="54"/>
      <c r="R47" s="54"/>
    </row>
    <row r="48" spans="14:29" x14ac:dyDescent="0.25">
      <c r="N48" s="54"/>
      <c r="O48" s="54"/>
      <c r="P48" s="54"/>
      <c r="Q48" s="54"/>
      <c r="R48" s="54"/>
    </row>
    <row r="49" spans="14:18" x14ac:dyDescent="0.25">
      <c r="N49" s="54"/>
      <c r="O49" s="54"/>
      <c r="P49" s="54"/>
      <c r="Q49" s="54"/>
      <c r="R49" s="54"/>
    </row>
    <row r="50" spans="14:18" x14ac:dyDescent="0.25">
      <c r="N50" s="54"/>
      <c r="O50" s="54"/>
      <c r="P50" s="54"/>
      <c r="Q50" s="54"/>
      <c r="R50" s="54"/>
    </row>
    <row r="51" spans="14:18" x14ac:dyDescent="0.25">
      <c r="N51" s="54"/>
      <c r="O51" s="54"/>
      <c r="P51" s="54"/>
      <c r="Q51" s="54"/>
      <c r="R51" s="54"/>
    </row>
    <row r="52" spans="14:18" x14ac:dyDescent="0.25">
      <c r="N52" s="54"/>
      <c r="O52" s="54"/>
      <c r="P52" s="54"/>
      <c r="Q52" s="54"/>
      <c r="R52" s="54"/>
    </row>
    <row r="53" spans="14:18" x14ac:dyDescent="0.25">
      <c r="N53" s="54"/>
      <c r="O53" s="54"/>
      <c r="P53" s="54"/>
      <c r="Q53" s="54"/>
      <c r="R53" s="54"/>
    </row>
    <row r="54" spans="14:18" x14ac:dyDescent="0.25">
      <c r="N54" s="54"/>
      <c r="O54" s="54"/>
      <c r="P54" s="54"/>
      <c r="Q54" s="54"/>
      <c r="R54" s="54"/>
    </row>
    <row r="55" spans="14:18" x14ac:dyDescent="0.25">
      <c r="N55" s="54"/>
      <c r="O55" s="54"/>
      <c r="P55" s="54"/>
      <c r="Q55" s="54"/>
      <c r="R55" s="54"/>
    </row>
    <row r="56" spans="14:18" x14ac:dyDescent="0.25">
      <c r="N56" s="54"/>
      <c r="O56" s="54"/>
      <c r="P56" s="54"/>
      <c r="Q56" s="54"/>
      <c r="R56" s="54"/>
    </row>
    <row r="57" spans="14:18" x14ac:dyDescent="0.25">
      <c r="N57" s="54"/>
      <c r="O57" s="54"/>
      <c r="P57" s="54"/>
      <c r="Q57" s="54"/>
      <c r="R57" s="54"/>
    </row>
    <row r="58" spans="14:18" x14ac:dyDescent="0.25">
      <c r="N58" s="54"/>
      <c r="O58" s="54"/>
      <c r="P58" s="54"/>
      <c r="Q58" s="54"/>
      <c r="R58" s="54"/>
    </row>
    <row r="59" spans="14:18" x14ac:dyDescent="0.25">
      <c r="N59" s="54"/>
      <c r="O59" s="54"/>
      <c r="P59" s="54"/>
      <c r="Q59" s="54"/>
      <c r="R59" s="54"/>
    </row>
    <row r="60" spans="14:18" x14ac:dyDescent="0.25">
      <c r="N60" s="54"/>
      <c r="O60" s="54"/>
      <c r="P60" s="54"/>
      <c r="Q60" s="54"/>
      <c r="R60" s="54"/>
    </row>
    <row r="61" spans="14:18" x14ac:dyDescent="0.25">
      <c r="N61" s="54"/>
      <c r="O61" s="54"/>
      <c r="P61" s="54"/>
      <c r="Q61" s="54"/>
      <c r="R61" s="54"/>
    </row>
    <row r="62" spans="14:18" x14ac:dyDescent="0.25">
      <c r="N62" s="54"/>
      <c r="O62" s="54"/>
      <c r="P62" s="54"/>
      <c r="Q62" s="54"/>
      <c r="R62" s="54"/>
    </row>
    <row r="63" spans="14:18" x14ac:dyDescent="0.25">
      <c r="N63" s="54"/>
      <c r="O63" s="54"/>
      <c r="P63" s="54"/>
      <c r="Q63" s="54"/>
      <c r="R63" s="54"/>
    </row>
    <row r="64" spans="14:18" x14ac:dyDescent="0.25">
      <c r="N64" s="54"/>
      <c r="O64" s="54"/>
      <c r="P64" s="54"/>
      <c r="Q64" s="54"/>
      <c r="R64" s="54"/>
    </row>
    <row r="65" spans="14:18" x14ac:dyDescent="0.25">
      <c r="N65" s="54"/>
      <c r="O65" s="54"/>
      <c r="P65" s="54"/>
      <c r="Q65" s="54"/>
      <c r="R65" s="54"/>
    </row>
    <row r="66" spans="14:18" x14ac:dyDescent="0.25">
      <c r="N66" s="54"/>
      <c r="O66" s="54"/>
      <c r="P66" s="54"/>
      <c r="Q66" s="54"/>
      <c r="R66" s="54"/>
    </row>
    <row r="67" spans="14:18" x14ac:dyDescent="0.25">
      <c r="N67" s="54"/>
      <c r="O67" s="54"/>
      <c r="P67" s="54"/>
      <c r="Q67" s="54"/>
      <c r="R67" s="54"/>
    </row>
    <row r="68" spans="14:18" x14ac:dyDescent="0.25">
      <c r="N68" s="54"/>
      <c r="O68" s="54"/>
      <c r="P68" s="54"/>
      <c r="Q68" s="54"/>
      <c r="R68" s="54"/>
    </row>
    <row r="69" spans="14:18" x14ac:dyDescent="0.25">
      <c r="N69" s="54"/>
      <c r="O69" s="54"/>
      <c r="P69" s="54"/>
      <c r="Q69" s="54"/>
      <c r="R69" s="54"/>
    </row>
    <row r="70" spans="14:18" x14ac:dyDescent="0.25">
      <c r="N70" s="54"/>
      <c r="O70" s="54"/>
      <c r="P70" s="54"/>
      <c r="Q70" s="54"/>
      <c r="R70" s="54"/>
    </row>
    <row r="71" spans="14:18" x14ac:dyDescent="0.25">
      <c r="N71" s="54"/>
      <c r="O71" s="54"/>
      <c r="P71" s="54"/>
      <c r="Q71" s="54"/>
      <c r="R71" s="54"/>
    </row>
    <row r="72" spans="14:18" x14ac:dyDescent="0.25">
      <c r="N72" s="54"/>
      <c r="O72" s="54"/>
      <c r="P72" s="54"/>
      <c r="Q72" s="54"/>
      <c r="R72" s="54"/>
    </row>
    <row r="73" spans="14:18" x14ac:dyDescent="0.25">
      <c r="N73" s="54"/>
      <c r="O73" s="54"/>
      <c r="P73" s="54"/>
      <c r="Q73" s="54"/>
      <c r="R73" s="54"/>
    </row>
    <row r="74" spans="14:18" x14ac:dyDescent="0.25">
      <c r="N74" s="54"/>
      <c r="O74" s="54"/>
      <c r="P74" s="54"/>
      <c r="Q74" s="54"/>
      <c r="R74" s="54"/>
    </row>
    <row r="75" spans="14:18" ht="18" customHeight="1" x14ac:dyDescent="0.25">
      <c r="N75" s="54"/>
      <c r="O75" s="54"/>
      <c r="P75" s="54"/>
      <c r="Q75" s="54"/>
      <c r="R75" s="54"/>
    </row>
    <row r="76" spans="14:18" ht="18" customHeight="1" x14ac:dyDescent="0.25">
      <c r="N76" s="54"/>
      <c r="O76" s="54"/>
      <c r="P76" s="54"/>
      <c r="Q76" s="54"/>
      <c r="R76" s="54"/>
    </row>
    <row r="77" spans="14:18" ht="18" customHeight="1" x14ac:dyDescent="0.25">
      <c r="N77" s="54"/>
      <c r="O77" s="54"/>
      <c r="P77" s="54"/>
      <c r="Q77" s="54"/>
      <c r="R77" s="54"/>
    </row>
    <row r="78" spans="14:18" ht="18" customHeight="1" x14ac:dyDescent="0.25">
      <c r="N78" s="54"/>
      <c r="O78" s="54"/>
      <c r="P78" s="54"/>
      <c r="Q78" s="54"/>
      <c r="R78" s="54"/>
    </row>
    <row r="79" spans="14:18" x14ac:dyDescent="0.25">
      <c r="N79" s="54"/>
      <c r="O79" s="54"/>
      <c r="P79" s="54"/>
      <c r="Q79" s="54"/>
      <c r="R79" s="54"/>
    </row>
    <row r="80" spans="14:18" x14ac:dyDescent="0.25">
      <c r="N80" s="54"/>
      <c r="O80" s="54"/>
      <c r="P80" s="54"/>
      <c r="Q80" s="54"/>
      <c r="R80" s="54"/>
    </row>
    <row r="81" spans="14:18" ht="26.25" customHeight="1" x14ac:dyDescent="0.25">
      <c r="N81" s="54"/>
      <c r="O81" s="54"/>
      <c r="P81" s="54"/>
      <c r="Q81" s="54"/>
      <c r="R81" s="54"/>
    </row>
    <row r="82" spans="14:18" ht="15" customHeight="1" x14ac:dyDescent="0.25">
      <c r="N82" s="54"/>
      <c r="O82" s="54"/>
      <c r="P82" s="54"/>
      <c r="Q82" s="54"/>
      <c r="R82" s="54"/>
    </row>
    <row r="83" spans="14:18" ht="15" customHeight="1" x14ac:dyDescent="0.25">
      <c r="N83" s="54"/>
      <c r="O83" s="54"/>
      <c r="P83" s="54"/>
      <c r="Q83" s="54"/>
      <c r="R83" s="54"/>
    </row>
    <row r="84" spans="14:18" x14ac:dyDescent="0.25">
      <c r="N84" s="54"/>
      <c r="O84" s="54"/>
      <c r="P84" s="54"/>
      <c r="Q84" s="54"/>
      <c r="R84" s="54"/>
    </row>
    <row r="85" spans="14:18" ht="15" customHeight="1" x14ac:dyDescent="0.25">
      <c r="N85" s="54"/>
      <c r="O85" s="54"/>
      <c r="P85" s="54"/>
      <c r="Q85" s="54"/>
      <c r="R85" s="54"/>
    </row>
    <row r="86" spans="14:18" ht="15" customHeight="1" x14ac:dyDescent="0.25">
      <c r="N86" s="54"/>
      <c r="O86" s="54"/>
      <c r="P86" s="54"/>
      <c r="Q86" s="54"/>
      <c r="R86" s="54"/>
    </row>
    <row r="87" spans="14:18" x14ac:dyDescent="0.25">
      <c r="N87" s="54"/>
      <c r="O87" s="54"/>
      <c r="P87" s="54"/>
      <c r="Q87" s="54"/>
      <c r="R87" s="54"/>
    </row>
    <row r="88" spans="14:18" x14ac:dyDescent="0.25">
      <c r="N88" s="54"/>
      <c r="O88" s="54"/>
      <c r="P88" s="54"/>
      <c r="Q88" s="54"/>
      <c r="R88" s="54"/>
    </row>
    <row r="89" spans="14:18" x14ac:dyDescent="0.25">
      <c r="N89" s="54"/>
      <c r="O89" s="54"/>
      <c r="P89" s="54"/>
      <c r="Q89" s="54"/>
      <c r="R89" s="54"/>
    </row>
    <row r="90" spans="14:18" x14ac:dyDescent="0.25">
      <c r="N90" s="54"/>
      <c r="O90" s="54"/>
      <c r="P90" s="54"/>
      <c r="Q90" s="54"/>
      <c r="R90" s="54"/>
    </row>
    <row r="91" spans="14:18" x14ac:dyDescent="0.25">
      <c r="N91" s="54"/>
      <c r="O91" s="54"/>
      <c r="P91" s="54"/>
      <c r="Q91" s="54"/>
      <c r="R91" s="54"/>
    </row>
    <row r="92" spans="14:18" x14ac:dyDescent="0.25">
      <c r="Q92" s="54"/>
      <c r="R92" s="54"/>
    </row>
    <row r="93" spans="14:18" x14ac:dyDescent="0.25">
      <c r="Q93" s="54"/>
      <c r="R93" s="54"/>
    </row>
    <row r="94" spans="14:18" x14ac:dyDescent="0.25">
      <c r="Q94" s="54"/>
      <c r="R94" s="54"/>
    </row>
    <row r="95" spans="14:18" x14ac:dyDescent="0.25">
      <c r="Q95" s="54"/>
      <c r="R95" s="54"/>
    </row>
    <row r="96" spans="14:18" ht="14.45" customHeight="1" x14ac:dyDescent="0.25">
      <c r="Q96" s="54"/>
      <c r="R96" s="54"/>
    </row>
    <row r="97" spans="17:18" ht="14.45" customHeight="1" x14ac:dyDescent="0.25">
      <c r="Q97" s="54"/>
      <c r="R97" s="54"/>
    </row>
    <row r="98" spans="17:18" x14ac:dyDescent="0.25">
      <c r="Q98" s="54"/>
      <c r="R98" s="54"/>
    </row>
    <row r="99" spans="17:18" x14ac:dyDescent="0.25">
      <c r="Q99" s="54"/>
      <c r="R99" s="54"/>
    </row>
    <row r="100" spans="17:18" ht="15" customHeight="1" x14ac:dyDescent="0.25">
      <c r="Q100" s="54"/>
      <c r="R100" s="54"/>
    </row>
    <row r="101" spans="17:18" ht="15" customHeight="1" x14ac:dyDescent="0.25">
      <c r="Q101" s="54"/>
      <c r="R101" s="54"/>
    </row>
    <row r="102" spans="17:18" ht="15" customHeight="1" x14ac:dyDescent="0.25">
      <c r="Q102" s="54"/>
      <c r="R102" s="54"/>
    </row>
    <row r="103" spans="17:18" ht="15" customHeight="1" x14ac:dyDescent="0.25">
      <c r="Q103" s="54"/>
      <c r="R103" s="54"/>
    </row>
    <row r="104" spans="17:18" ht="15" customHeight="1" x14ac:dyDescent="0.25">
      <c r="Q104" s="54"/>
      <c r="R104" s="54"/>
    </row>
    <row r="105" spans="17:18" ht="15" customHeight="1" x14ac:dyDescent="0.25">
      <c r="Q105" s="54"/>
      <c r="R105" s="54"/>
    </row>
    <row r="106" spans="17:18" ht="15" customHeight="1" x14ac:dyDescent="0.25">
      <c r="Q106" s="54"/>
      <c r="R106" s="54"/>
    </row>
    <row r="107" spans="17:18" ht="15" customHeight="1" x14ac:dyDescent="0.25"/>
    <row r="108" spans="17:18" ht="15" customHeight="1" x14ac:dyDescent="0.25"/>
    <row r="109" spans="17:18" ht="15" customHeight="1" x14ac:dyDescent="0.25">
      <c r="Q109" s="54"/>
      <c r="R109" s="54"/>
    </row>
    <row r="110" spans="17:18" ht="15" customHeight="1" x14ac:dyDescent="0.25">
      <c r="R110" s="54"/>
    </row>
    <row r="111" spans="17:18" ht="15" customHeight="1" x14ac:dyDescent="0.25">
      <c r="R111" s="54"/>
    </row>
    <row r="112" spans="17:18" ht="18.75" customHeight="1" x14ac:dyDescent="0.25">
      <c r="Q112" s="54"/>
      <c r="R112" s="54"/>
    </row>
    <row r="113" spans="14:18" ht="15" customHeight="1" x14ac:dyDescent="0.25">
      <c r="Q113" s="54"/>
      <c r="R113" s="54"/>
    </row>
    <row r="114" spans="14:18" ht="32.25" customHeight="1" x14ac:dyDescent="0.25">
      <c r="Q114" s="54"/>
      <c r="R114" s="54"/>
    </row>
    <row r="115" spans="14:18" ht="15" customHeight="1" x14ac:dyDescent="0.25">
      <c r="Q115" s="54"/>
      <c r="R115" s="54"/>
    </row>
    <row r="116" spans="14:18" ht="26.25" customHeight="1" x14ac:dyDescent="0.25">
      <c r="Q116" s="54"/>
      <c r="R116" s="54"/>
    </row>
    <row r="117" spans="14:18" ht="33.75" customHeight="1" x14ac:dyDescent="0.25">
      <c r="Q117" s="54"/>
      <c r="R117" s="54"/>
    </row>
    <row r="118" spans="14:18" ht="15" customHeight="1" x14ac:dyDescent="0.25">
      <c r="Q118" s="54"/>
      <c r="R118" s="54"/>
    </row>
    <row r="119" spans="14:18" ht="15" customHeight="1" x14ac:dyDescent="0.25">
      <c r="Q119" s="54"/>
      <c r="R119" s="54"/>
    </row>
    <row r="120" spans="14:18" ht="15" customHeight="1" x14ac:dyDescent="0.25">
      <c r="Q120" s="54"/>
      <c r="R120" s="54"/>
    </row>
    <row r="121" spans="14:18" ht="15" customHeight="1" x14ac:dyDescent="0.25">
      <c r="Q121" s="54"/>
      <c r="R121" s="54"/>
    </row>
    <row r="122" spans="14:18" ht="15" customHeight="1" x14ac:dyDescent="0.25">
      <c r="Q122" s="54"/>
      <c r="R122" s="54"/>
    </row>
    <row r="123" spans="14:18" x14ac:dyDescent="0.25">
      <c r="Q123" s="54"/>
      <c r="R123" s="54"/>
    </row>
    <row r="124" spans="14:18" x14ac:dyDescent="0.25">
      <c r="N124" s="54"/>
      <c r="O124" s="54"/>
      <c r="P124" s="54"/>
      <c r="Q124" s="54"/>
      <c r="R124" s="54"/>
    </row>
    <row r="125" spans="14:18" x14ac:dyDescent="0.25">
      <c r="R125" s="54"/>
    </row>
    <row r="126" spans="14:18" x14ac:dyDescent="0.25">
      <c r="R126" s="54"/>
    </row>
    <row r="127" spans="14:18" ht="14.45" customHeight="1" x14ac:dyDescent="0.25">
      <c r="R127" s="54"/>
    </row>
    <row r="128" spans="14:18" ht="14.45" customHeight="1" x14ac:dyDescent="0.25">
      <c r="R128" s="54"/>
    </row>
    <row r="129" spans="14:18" x14ac:dyDescent="0.25">
      <c r="R129" s="54"/>
    </row>
    <row r="130" spans="14:18" x14ac:dyDescent="0.25">
      <c r="R130" s="54"/>
    </row>
    <row r="131" spans="14:18" ht="14.45" customHeight="1" x14ac:dyDescent="0.25">
      <c r="R131" s="54"/>
    </row>
    <row r="132" spans="14:18" ht="14.45" customHeight="1" x14ac:dyDescent="0.25">
      <c r="R132" s="54"/>
    </row>
    <row r="133" spans="14:18" ht="14.45" customHeight="1" x14ac:dyDescent="0.25">
      <c r="R133" s="54"/>
    </row>
    <row r="134" spans="14:18" x14ac:dyDescent="0.25">
      <c r="R134" s="54"/>
    </row>
    <row r="135" spans="14:18" x14ac:dyDescent="0.25">
      <c r="R135" s="54"/>
    </row>
    <row r="136" spans="14:18" x14ac:dyDescent="0.25">
      <c r="R136" s="54"/>
    </row>
    <row r="137" spans="14:18" x14ac:dyDescent="0.25">
      <c r="R137" s="54"/>
    </row>
    <row r="138" spans="14:18" ht="14.45" customHeight="1" x14ac:dyDescent="0.25">
      <c r="R138" s="54"/>
    </row>
    <row r="139" spans="14:18" ht="14.45" customHeight="1" x14ac:dyDescent="0.25">
      <c r="R139" s="54"/>
    </row>
    <row r="140" spans="14:18" x14ac:dyDescent="0.25">
      <c r="R140" s="54"/>
    </row>
    <row r="141" spans="14:18" x14ac:dyDescent="0.25">
      <c r="N141" s="54"/>
      <c r="O141" s="54"/>
      <c r="P141" s="54"/>
      <c r="Q141" s="54"/>
      <c r="R141" s="54"/>
    </row>
    <row r="142" spans="14:18" x14ac:dyDescent="0.25">
      <c r="N142" s="54"/>
      <c r="O142" s="54"/>
      <c r="P142" s="54"/>
      <c r="Q142" s="54"/>
      <c r="R142" s="54"/>
    </row>
  </sheetData>
  <mergeCells count="13">
    <mergeCell ref="AA33:AC35"/>
    <mergeCell ref="O16:O17"/>
    <mergeCell ref="W16:Y17"/>
    <mergeCell ref="W21:Y23"/>
    <mergeCell ref="O27:O28"/>
    <mergeCell ref="W27:Y29"/>
    <mergeCell ref="W33:Y35"/>
    <mergeCell ref="R6:AB7"/>
    <mergeCell ref="R9:U9"/>
    <mergeCell ref="Q12:Q13"/>
    <mergeCell ref="R12:S13"/>
    <mergeCell ref="U12:U13"/>
    <mergeCell ref="V12:W13"/>
  </mergeCells>
  <pageMargins left="0.7" right="0.7" top="0.75" bottom="0.75" header="0.3" footer="0.3"/>
  <pageSetup scale="2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F4805-C78A-408B-AA04-237E624A66D8}">
  <sheetPr>
    <pageSetUpPr fitToPage="1"/>
  </sheetPr>
  <dimension ref="N6:AB142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8:28" x14ac:dyDescent="0.25"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8:28" x14ac:dyDescent="0.25"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8:28" ht="26.25" x14ac:dyDescent="0.25">
      <c r="R9" s="120"/>
      <c r="S9" s="120"/>
      <c r="T9" s="120"/>
      <c r="U9" s="120"/>
    </row>
    <row r="10" spans="18:28" ht="15" customHeight="1" x14ac:dyDescent="0.25"/>
    <row r="11" spans="18:28" ht="15" customHeight="1" x14ac:dyDescent="0.25"/>
    <row r="12" spans="18:28" ht="14.45" customHeight="1" x14ac:dyDescent="0.25"/>
    <row r="13" spans="18:28" ht="15" customHeight="1" x14ac:dyDescent="0.25"/>
    <row r="14" spans="18:28" ht="15" customHeight="1" x14ac:dyDescent="0.25"/>
    <row r="16" spans="18:28" ht="33.6" customHeight="1" x14ac:dyDescent="0.25"/>
    <row r="17" ht="14.45" customHeight="1" x14ac:dyDescent="0.25"/>
    <row r="18" ht="14.45" customHeight="1" x14ac:dyDescent="0.25"/>
    <row r="19" ht="14.45" customHeight="1" x14ac:dyDescent="0.25"/>
    <row r="20" ht="14.45" customHeight="1" x14ac:dyDescent="0.25"/>
    <row r="21" ht="15" customHeight="1" x14ac:dyDescent="0.25"/>
    <row r="22" ht="15" customHeight="1" x14ac:dyDescent="0.25"/>
    <row r="23" ht="15" customHeight="1" x14ac:dyDescent="0.25"/>
    <row r="27" ht="15" customHeight="1" x14ac:dyDescent="0.25"/>
    <row r="28" ht="15" customHeight="1" x14ac:dyDescent="0.25"/>
    <row r="29" ht="15" customHeight="1" x14ac:dyDescent="0.25"/>
    <row r="33" spans="14:18" ht="14.45" customHeight="1" x14ac:dyDescent="0.25"/>
    <row r="34" spans="14:18" ht="14.45" customHeight="1" x14ac:dyDescent="0.25"/>
    <row r="35" spans="14:18" ht="15" customHeight="1" x14ac:dyDescent="0.25"/>
    <row r="42" spans="14:18" ht="15" customHeight="1" x14ac:dyDescent="0.25"/>
    <row r="43" spans="14:18" ht="15" customHeight="1" x14ac:dyDescent="0.25"/>
    <row r="44" spans="14:18" ht="15" customHeight="1" x14ac:dyDescent="0.25"/>
    <row r="45" spans="14:18" ht="15" customHeight="1" x14ac:dyDescent="0.25"/>
    <row r="46" spans="14:18" x14ac:dyDescent="0.25">
      <c r="N46" s="54"/>
      <c r="O46" s="54"/>
      <c r="P46" s="54"/>
      <c r="Q46" s="54"/>
      <c r="R46" s="54"/>
    </row>
    <row r="47" spans="14:18" x14ac:dyDescent="0.25">
      <c r="N47" s="54"/>
      <c r="O47" s="54"/>
      <c r="P47" s="54"/>
      <c r="Q47" s="54"/>
      <c r="R47" s="54"/>
    </row>
    <row r="48" spans="14:18" x14ac:dyDescent="0.25">
      <c r="N48" s="54"/>
      <c r="O48" s="54"/>
      <c r="P48" s="54"/>
      <c r="Q48" s="54"/>
      <c r="R48" s="54"/>
    </row>
    <row r="49" spans="14:18" x14ac:dyDescent="0.25">
      <c r="N49" s="54"/>
      <c r="O49" s="54"/>
      <c r="P49" s="54"/>
      <c r="Q49" s="54"/>
      <c r="R49" s="54"/>
    </row>
    <row r="50" spans="14:18" x14ac:dyDescent="0.25">
      <c r="N50" s="54"/>
      <c r="O50" s="54"/>
      <c r="P50" s="54"/>
      <c r="Q50" s="54"/>
      <c r="R50" s="54"/>
    </row>
    <row r="51" spans="14:18" x14ac:dyDescent="0.25">
      <c r="N51" s="54"/>
      <c r="O51" s="54"/>
      <c r="P51" s="54"/>
      <c r="Q51" s="54"/>
      <c r="R51" s="54"/>
    </row>
    <row r="52" spans="14:18" x14ac:dyDescent="0.25">
      <c r="N52" s="54"/>
      <c r="O52" s="54"/>
      <c r="P52" s="54"/>
      <c r="Q52" s="54"/>
      <c r="R52" s="54"/>
    </row>
    <row r="53" spans="14:18" x14ac:dyDescent="0.25">
      <c r="N53" s="54"/>
      <c r="O53" s="54"/>
      <c r="P53" s="54"/>
      <c r="Q53" s="54"/>
      <c r="R53" s="54"/>
    </row>
    <row r="54" spans="14:18" x14ac:dyDescent="0.25">
      <c r="N54" s="54"/>
      <c r="O54" s="54"/>
      <c r="P54" s="54"/>
      <c r="Q54" s="54"/>
      <c r="R54" s="54"/>
    </row>
    <row r="55" spans="14:18" x14ac:dyDescent="0.25">
      <c r="N55" s="54"/>
      <c r="O55" s="54"/>
      <c r="P55" s="54"/>
      <c r="Q55" s="54"/>
      <c r="R55" s="54"/>
    </row>
    <row r="56" spans="14:18" x14ac:dyDescent="0.25">
      <c r="N56" s="54"/>
      <c r="O56" s="54"/>
      <c r="P56" s="54"/>
      <c r="Q56" s="54"/>
      <c r="R56" s="54"/>
    </row>
    <row r="57" spans="14:18" x14ac:dyDescent="0.25">
      <c r="N57" s="54"/>
      <c r="O57" s="54"/>
      <c r="P57" s="54"/>
      <c r="Q57" s="54"/>
      <c r="R57" s="54"/>
    </row>
    <row r="58" spans="14:18" x14ac:dyDescent="0.25">
      <c r="N58" s="54"/>
      <c r="O58" s="54"/>
      <c r="P58" s="54"/>
      <c r="Q58" s="54"/>
      <c r="R58" s="54"/>
    </row>
    <row r="59" spans="14:18" x14ac:dyDescent="0.25">
      <c r="N59" s="54"/>
      <c r="O59" s="54"/>
      <c r="P59" s="54"/>
      <c r="Q59" s="54"/>
      <c r="R59" s="54"/>
    </row>
    <row r="60" spans="14:18" x14ac:dyDescent="0.25">
      <c r="N60" s="54"/>
      <c r="O60" s="54"/>
      <c r="P60" s="54"/>
      <c r="Q60" s="54"/>
      <c r="R60" s="54"/>
    </row>
    <row r="61" spans="14:18" x14ac:dyDescent="0.25">
      <c r="N61" s="54"/>
      <c r="O61" s="54"/>
      <c r="P61" s="54"/>
      <c r="Q61" s="54"/>
      <c r="R61" s="54"/>
    </row>
    <row r="62" spans="14:18" x14ac:dyDescent="0.25">
      <c r="N62" s="54"/>
      <c r="O62" s="54"/>
      <c r="P62" s="54"/>
      <c r="Q62" s="54"/>
      <c r="R62" s="54"/>
    </row>
    <row r="63" spans="14:18" x14ac:dyDescent="0.25">
      <c r="N63" s="54"/>
      <c r="O63" s="54"/>
      <c r="P63" s="54"/>
      <c r="Q63" s="54"/>
      <c r="R63" s="54"/>
    </row>
    <row r="64" spans="14:18" x14ac:dyDescent="0.25">
      <c r="N64" s="54"/>
      <c r="O64" s="54"/>
      <c r="P64" s="54"/>
      <c r="Q64" s="54"/>
      <c r="R64" s="54"/>
    </row>
    <row r="65" spans="14:18" x14ac:dyDescent="0.25">
      <c r="N65" s="54"/>
      <c r="O65" s="54"/>
      <c r="P65" s="54"/>
      <c r="Q65" s="54"/>
      <c r="R65" s="54"/>
    </row>
    <row r="66" spans="14:18" x14ac:dyDescent="0.25">
      <c r="N66" s="54"/>
      <c r="O66" s="54"/>
      <c r="P66" s="54"/>
      <c r="Q66" s="54"/>
      <c r="R66" s="54"/>
    </row>
    <row r="67" spans="14:18" x14ac:dyDescent="0.25">
      <c r="N67" s="54"/>
      <c r="O67" s="54"/>
      <c r="P67" s="54"/>
      <c r="Q67" s="54"/>
      <c r="R67" s="54"/>
    </row>
    <row r="68" spans="14:18" x14ac:dyDescent="0.25">
      <c r="N68" s="54"/>
      <c r="O68" s="54"/>
      <c r="P68" s="54"/>
      <c r="Q68" s="54"/>
      <c r="R68" s="54"/>
    </row>
    <row r="69" spans="14:18" x14ac:dyDescent="0.25">
      <c r="N69" s="54"/>
      <c r="O69" s="54"/>
      <c r="P69" s="54"/>
      <c r="Q69" s="54"/>
      <c r="R69" s="54"/>
    </row>
    <row r="70" spans="14:18" x14ac:dyDescent="0.25">
      <c r="N70" s="54"/>
      <c r="O70" s="54"/>
      <c r="P70" s="54"/>
      <c r="Q70" s="54"/>
      <c r="R70" s="54"/>
    </row>
    <row r="71" spans="14:18" x14ac:dyDescent="0.25">
      <c r="N71" s="54"/>
      <c r="O71" s="54"/>
      <c r="P71" s="54"/>
      <c r="Q71" s="54"/>
      <c r="R71" s="54"/>
    </row>
    <row r="72" spans="14:18" x14ac:dyDescent="0.25">
      <c r="N72" s="54"/>
      <c r="O72" s="54"/>
      <c r="P72" s="54"/>
      <c r="Q72" s="54"/>
      <c r="R72" s="54"/>
    </row>
    <row r="73" spans="14:18" x14ac:dyDescent="0.25">
      <c r="N73" s="54"/>
      <c r="O73" s="54"/>
      <c r="P73" s="54"/>
      <c r="Q73" s="54"/>
      <c r="R73" s="54"/>
    </row>
    <row r="74" spans="14:18" x14ac:dyDescent="0.25">
      <c r="N74" s="54"/>
      <c r="O74" s="54"/>
      <c r="P74" s="54"/>
      <c r="Q74" s="54"/>
      <c r="R74" s="54"/>
    </row>
    <row r="75" spans="14:18" ht="18" customHeight="1" x14ac:dyDescent="0.25">
      <c r="N75" s="54"/>
      <c r="O75" s="54"/>
      <c r="P75" s="54"/>
      <c r="Q75" s="54"/>
      <c r="R75" s="54"/>
    </row>
    <row r="76" spans="14:18" ht="18" customHeight="1" x14ac:dyDescent="0.25">
      <c r="N76" s="54"/>
      <c r="O76" s="54"/>
      <c r="P76" s="54"/>
      <c r="Q76" s="54"/>
      <c r="R76" s="54"/>
    </row>
    <row r="77" spans="14:18" ht="18" customHeight="1" x14ac:dyDescent="0.25">
      <c r="N77" s="54"/>
      <c r="O77" s="54"/>
      <c r="P77" s="54"/>
      <c r="Q77" s="54"/>
      <c r="R77" s="54"/>
    </row>
    <row r="78" spans="14:18" ht="18" customHeight="1" x14ac:dyDescent="0.25">
      <c r="N78" s="54"/>
      <c r="O78" s="54"/>
      <c r="P78" s="54"/>
      <c r="Q78" s="54"/>
      <c r="R78" s="54"/>
    </row>
    <row r="79" spans="14:18" x14ac:dyDescent="0.25">
      <c r="N79" s="54"/>
      <c r="O79" s="54"/>
      <c r="P79" s="54"/>
      <c r="Q79" s="54"/>
      <c r="R79" s="54"/>
    </row>
    <row r="80" spans="14:18" x14ac:dyDescent="0.25">
      <c r="N80" s="54"/>
      <c r="O80" s="54"/>
      <c r="P80" s="54"/>
      <c r="Q80" s="54"/>
      <c r="R80" s="54"/>
    </row>
    <row r="81" spans="14:18" ht="26.25" customHeight="1" x14ac:dyDescent="0.25">
      <c r="N81" s="54"/>
      <c r="O81" s="54"/>
      <c r="P81" s="54"/>
      <c r="Q81" s="54"/>
      <c r="R81" s="54"/>
    </row>
    <row r="82" spans="14:18" ht="15" customHeight="1" x14ac:dyDescent="0.25">
      <c r="N82" s="54"/>
      <c r="O82" s="54"/>
      <c r="P82" s="54"/>
      <c r="Q82" s="54"/>
      <c r="R82" s="54"/>
    </row>
    <row r="83" spans="14:18" ht="15" customHeight="1" x14ac:dyDescent="0.25">
      <c r="N83" s="54"/>
      <c r="O83" s="54"/>
      <c r="P83" s="54"/>
      <c r="Q83" s="54"/>
      <c r="R83" s="54"/>
    </row>
    <row r="84" spans="14:18" x14ac:dyDescent="0.25">
      <c r="N84" s="54"/>
      <c r="O84" s="54"/>
      <c r="P84" s="54"/>
      <c r="Q84" s="54"/>
      <c r="R84" s="54"/>
    </row>
    <row r="85" spans="14:18" ht="15" customHeight="1" x14ac:dyDescent="0.25">
      <c r="N85" s="54"/>
      <c r="O85" s="54"/>
      <c r="P85" s="54"/>
      <c r="Q85" s="54"/>
      <c r="R85" s="54"/>
    </row>
    <row r="86" spans="14:18" ht="15" customHeight="1" x14ac:dyDescent="0.25">
      <c r="N86" s="54"/>
      <c r="O86" s="54"/>
      <c r="P86" s="54"/>
      <c r="Q86" s="54"/>
      <c r="R86" s="54"/>
    </row>
    <row r="87" spans="14:18" x14ac:dyDescent="0.25">
      <c r="N87" s="54"/>
      <c r="O87" s="54"/>
      <c r="P87" s="54"/>
      <c r="Q87" s="54"/>
      <c r="R87" s="54"/>
    </row>
    <row r="88" spans="14:18" x14ac:dyDescent="0.25">
      <c r="N88" s="54"/>
      <c r="O88" s="54"/>
      <c r="P88" s="54"/>
      <c r="Q88" s="54"/>
      <c r="R88" s="54"/>
    </row>
    <row r="89" spans="14:18" x14ac:dyDescent="0.25">
      <c r="N89" s="54"/>
      <c r="O89" s="54"/>
      <c r="P89" s="54"/>
      <c r="Q89" s="54"/>
      <c r="R89" s="54"/>
    </row>
    <row r="90" spans="14:18" x14ac:dyDescent="0.25">
      <c r="N90" s="54"/>
      <c r="O90" s="54"/>
      <c r="P90" s="54"/>
      <c r="Q90" s="54"/>
      <c r="R90" s="54"/>
    </row>
    <row r="91" spans="14:18" x14ac:dyDescent="0.25">
      <c r="N91" s="54"/>
      <c r="O91" s="54"/>
      <c r="P91" s="54"/>
      <c r="Q91" s="54"/>
      <c r="R91" s="54"/>
    </row>
    <row r="92" spans="14:18" x14ac:dyDescent="0.25">
      <c r="Q92" s="54"/>
      <c r="R92" s="54"/>
    </row>
    <row r="93" spans="14:18" x14ac:dyDescent="0.25">
      <c r="Q93" s="54"/>
      <c r="R93" s="54"/>
    </row>
    <row r="94" spans="14:18" x14ac:dyDescent="0.25">
      <c r="Q94" s="54"/>
      <c r="R94" s="54"/>
    </row>
    <row r="95" spans="14:18" x14ac:dyDescent="0.25">
      <c r="Q95" s="54"/>
      <c r="R95" s="54"/>
    </row>
    <row r="96" spans="14:18" ht="14.45" customHeight="1" x14ac:dyDescent="0.25">
      <c r="Q96" s="54"/>
      <c r="R96" s="54"/>
    </row>
    <row r="97" spans="17:18" ht="14.45" customHeight="1" x14ac:dyDescent="0.25">
      <c r="Q97" s="54"/>
      <c r="R97" s="54"/>
    </row>
    <row r="98" spans="17:18" x14ac:dyDescent="0.25">
      <c r="Q98" s="54"/>
      <c r="R98" s="54"/>
    </row>
    <row r="99" spans="17:18" x14ac:dyDescent="0.25">
      <c r="Q99" s="54"/>
      <c r="R99" s="54"/>
    </row>
    <row r="100" spans="17:18" ht="15" customHeight="1" x14ac:dyDescent="0.25">
      <c r="Q100" s="54"/>
      <c r="R100" s="54"/>
    </row>
    <row r="101" spans="17:18" ht="15" customHeight="1" x14ac:dyDescent="0.25">
      <c r="Q101" s="54"/>
      <c r="R101" s="54"/>
    </row>
    <row r="102" spans="17:18" ht="15" customHeight="1" x14ac:dyDescent="0.25">
      <c r="Q102" s="54"/>
      <c r="R102" s="54"/>
    </row>
    <row r="103" spans="17:18" ht="15" customHeight="1" x14ac:dyDescent="0.25">
      <c r="Q103" s="54"/>
      <c r="R103" s="54"/>
    </row>
    <row r="104" spans="17:18" ht="15" customHeight="1" x14ac:dyDescent="0.25">
      <c r="Q104" s="54"/>
      <c r="R104" s="54"/>
    </row>
    <row r="105" spans="17:18" ht="15" customHeight="1" x14ac:dyDescent="0.25">
      <c r="Q105" s="54"/>
      <c r="R105" s="54"/>
    </row>
    <row r="106" spans="17:18" ht="15" customHeight="1" x14ac:dyDescent="0.25">
      <c r="Q106" s="54"/>
      <c r="R106" s="54"/>
    </row>
    <row r="107" spans="17:18" ht="15" customHeight="1" x14ac:dyDescent="0.25"/>
    <row r="108" spans="17:18" ht="15" customHeight="1" x14ac:dyDescent="0.25"/>
    <row r="109" spans="17:18" ht="15" customHeight="1" x14ac:dyDescent="0.25">
      <c r="Q109" s="54"/>
      <c r="R109" s="54"/>
    </row>
    <row r="110" spans="17:18" ht="15" customHeight="1" x14ac:dyDescent="0.25">
      <c r="R110" s="54"/>
    </row>
    <row r="111" spans="17:18" ht="15" customHeight="1" x14ac:dyDescent="0.25">
      <c r="R111" s="54"/>
    </row>
    <row r="112" spans="17:18" ht="18.75" customHeight="1" x14ac:dyDescent="0.25">
      <c r="Q112" s="54"/>
      <c r="R112" s="54"/>
    </row>
    <row r="113" spans="14:18" ht="15" customHeight="1" x14ac:dyDescent="0.25">
      <c r="Q113" s="54"/>
      <c r="R113" s="54"/>
    </row>
    <row r="114" spans="14:18" ht="32.25" customHeight="1" x14ac:dyDescent="0.25">
      <c r="Q114" s="54"/>
      <c r="R114" s="54"/>
    </row>
    <row r="115" spans="14:18" ht="15" customHeight="1" x14ac:dyDescent="0.25">
      <c r="Q115" s="54"/>
      <c r="R115" s="54"/>
    </row>
    <row r="116" spans="14:18" ht="26.25" customHeight="1" x14ac:dyDescent="0.25">
      <c r="Q116" s="54"/>
      <c r="R116" s="54"/>
    </row>
    <row r="117" spans="14:18" ht="33.75" customHeight="1" x14ac:dyDescent="0.25">
      <c r="Q117" s="54"/>
      <c r="R117" s="54"/>
    </row>
    <row r="118" spans="14:18" ht="15" customHeight="1" x14ac:dyDescent="0.25">
      <c r="Q118" s="54"/>
      <c r="R118" s="54"/>
    </row>
    <row r="119" spans="14:18" ht="15" customHeight="1" x14ac:dyDescent="0.25">
      <c r="Q119" s="54"/>
      <c r="R119" s="54"/>
    </row>
    <row r="120" spans="14:18" ht="15" customHeight="1" x14ac:dyDescent="0.25">
      <c r="Q120" s="54"/>
      <c r="R120" s="54"/>
    </row>
    <row r="121" spans="14:18" ht="15" customHeight="1" x14ac:dyDescent="0.25">
      <c r="Q121" s="54"/>
      <c r="R121" s="54"/>
    </row>
    <row r="122" spans="14:18" ht="15" customHeight="1" x14ac:dyDescent="0.25">
      <c r="Q122" s="54"/>
      <c r="R122" s="54"/>
    </row>
    <row r="123" spans="14:18" x14ac:dyDescent="0.25">
      <c r="Q123" s="54"/>
      <c r="R123" s="54"/>
    </row>
    <row r="124" spans="14:18" x14ac:dyDescent="0.25">
      <c r="N124" s="54"/>
      <c r="O124" s="54"/>
      <c r="P124" s="54"/>
      <c r="Q124" s="54"/>
      <c r="R124" s="54"/>
    </row>
    <row r="125" spans="14:18" x14ac:dyDescent="0.25">
      <c r="R125" s="54"/>
    </row>
    <row r="126" spans="14:18" x14ac:dyDescent="0.25">
      <c r="R126" s="54"/>
    </row>
    <row r="127" spans="14:18" ht="14.45" customHeight="1" x14ac:dyDescent="0.25">
      <c r="R127" s="54"/>
    </row>
    <row r="128" spans="14:18" ht="14.45" customHeight="1" x14ac:dyDescent="0.25">
      <c r="R128" s="54"/>
    </row>
    <row r="129" spans="14:18" x14ac:dyDescent="0.25">
      <c r="R129" s="54"/>
    </row>
    <row r="130" spans="14:18" x14ac:dyDescent="0.25">
      <c r="R130" s="54"/>
    </row>
    <row r="131" spans="14:18" ht="14.45" customHeight="1" x14ac:dyDescent="0.25">
      <c r="R131" s="54"/>
    </row>
    <row r="132" spans="14:18" ht="14.45" customHeight="1" x14ac:dyDescent="0.25">
      <c r="R132" s="54"/>
    </row>
    <row r="133" spans="14:18" ht="14.45" customHeight="1" x14ac:dyDescent="0.25">
      <c r="R133" s="54"/>
    </row>
    <row r="134" spans="14:18" x14ac:dyDescent="0.25">
      <c r="R134" s="54"/>
    </row>
    <row r="135" spans="14:18" x14ac:dyDescent="0.25">
      <c r="R135" s="54"/>
    </row>
    <row r="136" spans="14:18" x14ac:dyDescent="0.25">
      <c r="R136" s="54"/>
    </row>
    <row r="137" spans="14:18" x14ac:dyDescent="0.25">
      <c r="R137" s="54"/>
    </row>
    <row r="138" spans="14:18" ht="14.45" customHeight="1" x14ac:dyDescent="0.25">
      <c r="R138" s="54"/>
    </row>
    <row r="139" spans="14:18" ht="14.45" customHeight="1" x14ac:dyDescent="0.25">
      <c r="R139" s="54"/>
    </row>
    <row r="140" spans="14:18" x14ac:dyDescent="0.25">
      <c r="R140" s="54"/>
    </row>
    <row r="141" spans="14:18" x14ac:dyDescent="0.25">
      <c r="N141" s="54"/>
      <c r="O141" s="54"/>
      <c r="P141" s="54"/>
      <c r="Q141" s="54"/>
      <c r="R141" s="54"/>
    </row>
    <row r="142" spans="14:18" x14ac:dyDescent="0.25">
      <c r="N142" s="54"/>
      <c r="O142" s="54"/>
      <c r="P142" s="54"/>
      <c r="Q142" s="54"/>
      <c r="R142" s="54"/>
    </row>
  </sheetData>
  <mergeCells count="2">
    <mergeCell ref="R6:AB7"/>
    <mergeCell ref="R9:U9"/>
  </mergeCells>
  <pageMargins left="0.7" right="0.7" top="0.75" bottom="0.75" header="0.3" footer="0.3"/>
  <pageSetup scale="2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082B0-FC10-4CEB-BEEE-C99A5C4F4883}">
  <sheetPr>
    <pageSetUpPr fitToPage="1"/>
  </sheetPr>
  <dimension ref="N6:AB142"/>
  <sheetViews>
    <sheetView zoomScale="70" zoomScaleNormal="70" workbookViewId="0">
      <selection activeCell="X18" sqref="X18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6:27" ht="15" customHeight="1" x14ac:dyDescent="0.25">
      <c r="Q17" s="55"/>
    </row>
    <row r="20" spans="16:27" ht="14.45" customHeight="1" x14ac:dyDescent="0.25">
      <c r="P20" s="175">
        <v>96.52</v>
      </c>
      <c r="Q20" s="176"/>
    </row>
    <row r="21" spans="16:27" ht="14.45" customHeight="1" x14ac:dyDescent="0.25">
      <c r="P21" s="177"/>
      <c r="Q21" s="178"/>
    </row>
    <row r="22" spans="16:27" x14ac:dyDescent="0.25">
      <c r="V22" s="179"/>
      <c r="W22" s="179"/>
    </row>
    <row r="23" spans="16:27" x14ac:dyDescent="0.25">
      <c r="P23" s="175">
        <v>0.1</v>
      </c>
      <c r="Q23" s="176"/>
      <c r="V23" s="179"/>
      <c r="W23" s="179"/>
    </row>
    <row r="24" spans="16:27" x14ac:dyDescent="0.25">
      <c r="P24" s="177"/>
      <c r="Q24" s="178"/>
      <c r="W24" s="171">
        <f>_xlfn.T.INV.2T(0.1,24)</f>
        <v>1.7108820799094284</v>
      </c>
      <c r="X24" s="172"/>
    </row>
    <row r="25" spans="16:27" x14ac:dyDescent="0.25">
      <c r="W25" s="173"/>
      <c r="X25" s="174"/>
    </row>
    <row r="26" spans="16:27" x14ac:dyDescent="0.25"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16:27" x14ac:dyDescent="0.25">
      <c r="P27" s="180">
        <v>25</v>
      </c>
      <c r="Q27" s="181"/>
      <c r="R27" s="54"/>
      <c r="S27" s="54"/>
      <c r="T27" s="54"/>
      <c r="U27" s="184">
        <f>SQRT(25)</f>
        <v>5</v>
      </c>
      <c r="V27" s="185"/>
      <c r="W27" s="54"/>
      <c r="X27" s="54"/>
      <c r="Y27" s="54"/>
      <c r="Z27" s="54"/>
      <c r="AA27" s="54"/>
    </row>
    <row r="28" spans="16:27" x14ac:dyDescent="0.25">
      <c r="P28" s="182"/>
      <c r="Q28" s="183"/>
      <c r="R28" s="54"/>
      <c r="S28" s="54"/>
      <c r="T28" s="54"/>
      <c r="U28" s="186"/>
      <c r="V28" s="187"/>
      <c r="W28" s="54"/>
      <c r="X28" s="54"/>
      <c r="Y28" s="54"/>
      <c r="Z28" s="54"/>
      <c r="AA28" s="54"/>
    </row>
    <row r="29" spans="16:27" x14ac:dyDescent="0.25"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pans="16:27" x14ac:dyDescent="0.25">
      <c r="P30" s="180">
        <v>24</v>
      </c>
      <c r="Q30" s="181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pans="16:27" x14ac:dyDescent="0.25">
      <c r="P31" s="182"/>
      <c r="Q31" s="183"/>
      <c r="R31" s="54"/>
      <c r="W31" s="54"/>
      <c r="X31" s="54"/>
      <c r="Y31" s="54"/>
      <c r="Z31" s="54"/>
      <c r="AA31" s="54"/>
    </row>
    <row r="32" spans="16:27" x14ac:dyDescent="0.25">
      <c r="P32" s="54"/>
      <c r="Q32" s="54"/>
      <c r="R32" s="54"/>
      <c r="W32" s="54"/>
      <c r="X32" s="54"/>
      <c r="Y32" s="54"/>
      <c r="Z32" s="54"/>
      <c r="AA32" s="54"/>
    </row>
    <row r="33" spans="14:27" ht="15" customHeight="1" x14ac:dyDescent="0.25">
      <c r="P33" s="188">
        <v>10.7</v>
      </c>
      <c r="Q33" s="189"/>
      <c r="R33" s="54"/>
      <c r="W33" s="54"/>
      <c r="X33" s="54"/>
      <c r="Y33" s="54"/>
      <c r="Z33" s="54"/>
      <c r="AA33" s="54"/>
    </row>
    <row r="34" spans="14:27" ht="15" customHeight="1" x14ac:dyDescent="0.25">
      <c r="P34" s="190"/>
      <c r="Q34" s="191"/>
      <c r="R34" s="54"/>
      <c r="W34" s="54"/>
      <c r="X34" s="54"/>
      <c r="Y34" s="54"/>
      <c r="Z34" s="54"/>
      <c r="AA34" s="54"/>
    </row>
    <row r="35" spans="14:27" x14ac:dyDescent="0.25"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</row>
    <row r="36" spans="14:27" x14ac:dyDescent="0.25"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7" spans="14:27" ht="14.45" customHeight="1" x14ac:dyDescent="0.25">
      <c r="P37" s="192">
        <f>P20+W24*(P33/U27)</f>
        <v>100.18128765100617</v>
      </c>
      <c r="Q37" s="193"/>
      <c r="R37" s="54"/>
      <c r="S37" s="54"/>
      <c r="T37" s="192">
        <f>P20-(W24*(P33/U27))</f>
        <v>92.858712348993819</v>
      </c>
      <c r="U37" s="193"/>
      <c r="V37" s="54"/>
      <c r="W37" s="54"/>
      <c r="X37" s="54"/>
      <c r="Y37" s="54"/>
      <c r="Z37" s="54"/>
      <c r="AA37" s="54"/>
    </row>
    <row r="38" spans="14:27" ht="14.45" customHeight="1" x14ac:dyDescent="0.25">
      <c r="P38" s="194"/>
      <c r="Q38" s="195"/>
      <c r="R38" s="54"/>
      <c r="S38" s="54"/>
      <c r="T38" s="194"/>
      <c r="U38" s="195"/>
      <c r="V38" s="54"/>
      <c r="W38" s="54"/>
      <c r="X38" s="54"/>
      <c r="Y38" s="54"/>
      <c r="Z38" s="54"/>
      <c r="AA38" s="54"/>
    </row>
    <row r="39" spans="14:27" x14ac:dyDescent="0.25"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</row>
    <row r="40" spans="14:27" x14ac:dyDescent="0.25"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2" spans="14:27" ht="15" customHeight="1" x14ac:dyDescent="0.25"/>
    <row r="43" spans="14:27" ht="15" customHeight="1" x14ac:dyDescent="0.25"/>
    <row r="44" spans="14:27" ht="15" customHeight="1" x14ac:dyDescent="0.25"/>
    <row r="45" spans="14:27" ht="15" customHeight="1" x14ac:dyDescent="0.25"/>
    <row r="46" spans="14:27" x14ac:dyDescent="0.25">
      <c r="N46" s="54"/>
      <c r="O46" s="54"/>
      <c r="P46" s="54"/>
      <c r="Q46" s="54"/>
      <c r="R46" s="54"/>
      <c r="S46" s="54"/>
    </row>
    <row r="47" spans="14:27" x14ac:dyDescent="0.25">
      <c r="N47" s="54"/>
      <c r="O47" s="54"/>
      <c r="P47" s="54"/>
      <c r="Q47" s="54"/>
      <c r="R47" s="54"/>
      <c r="S47" s="54"/>
    </row>
    <row r="48" spans="14:27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ht="18" customHeight="1" x14ac:dyDescent="0.25">
      <c r="N75" s="54"/>
      <c r="O75" s="54"/>
      <c r="P75" s="54"/>
      <c r="Q75" s="54"/>
      <c r="R75" s="54"/>
      <c r="S75" s="54"/>
    </row>
    <row r="76" spans="14:19" ht="18" customHeight="1" x14ac:dyDescent="0.25">
      <c r="N76" s="54"/>
      <c r="O76" s="54"/>
      <c r="P76" s="54"/>
      <c r="Q76" s="54"/>
      <c r="R76" s="54"/>
      <c r="S76" s="54"/>
    </row>
    <row r="77" spans="14:19" ht="18" customHeight="1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ht="26.25" customHeight="1" x14ac:dyDescent="0.25">
      <c r="N81" s="54"/>
      <c r="O81" s="54"/>
      <c r="P81" s="54"/>
      <c r="Q81" s="54"/>
      <c r="R81" s="54"/>
      <c r="S81" s="54"/>
    </row>
    <row r="82" spans="14:19" ht="1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R92" s="54"/>
      <c r="S92" s="54"/>
    </row>
    <row r="93" spans="14:19" x14ac:dyDescent="0.25">
      <c r="R93" s="54"/>
      <c r="S93" s="54"/>
    </row>
    <row r="94" spans="14:19" x14ac:dyDescent="0.25">
      <c r="R94" s="54"/>
      <c r="S94" s="54"/>
    </row>
    <row r="95" spans="14:19" x14ac:dyDescent="0.25">
      <c r="R95" s="54"/>
      <c r="S95" s="54"/>
    </row>
    <row r="96" spans="14:19" ht="14.45" customHeight="1" x14ac:dyDescent="0.25">
      <c r="R96" s="54"/>
      <c r="S96" s="54"/>
    </row>
    <row r="97" spans="18:19" ht="14.45" customHeight="1" x14ac:dyDescent="0.25">
      <c r="R97" s="54"/>
      <c r="S97" s="54"/>
    </row>
    <row r="98" spans="18:19" x14ac:dyDescent="0.25">
      <c r="R98" s="54"/>
      <c r="S98" s="54"/>
    </row>
    <row r="99" spans="18:19" x14ac:dyDescent="0.25">
      <c r="R99" s="54"/>
      <c r="S99" s="54"/>
    </row>
    <row r="100" spans="18:19" ht="15" customHeight="1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/>
    <row r="108" spans="18:19" ht="15" customHeight="1" x14ac:dyDescent="0.25"/>
    <row r="109" spans="18:19" ht="15" customHeight="1" x14ac:dyDescent="0.25">
      <c r="R109" s="54"/>
      <c r="S109" s="54"/>
    </row>
    <row r="110" spans="18:19" ht="15" customHeight="1" x14ac:dyDescent="0.25">
      <c r="S110" s="54"/>
    </row>
    <row r="111" spans="18:19" ht="15" customHeight="1" x14ac:dyDescent="0.25">
      <c r="S111" s="54"/>
    </row>
    <row r="112" spans="18:19" ht="18.75" customHeight="1" x14ac:dyDescent="0.25">
      <c r="R112" s="54"/>
      <c r="S112" s="54"/>
    </row>
    <row r="113" spans="14:19" ht="15" customHeight="1" x14ac:dyDescent="0.25">
      <c r="R113" s="54"/>
      <c r="S113" s="54"/>
    </row>
    <row r="114" spans="14:19" ht="32.2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ht="26.25" customHeight="1" x14ac:dyDescent="0.25">
      <c r="R116" s="54"/>
      <c r="S116" s="54"/>
    </row>
    <row r="117" spans="14:19" ht="33.7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ht="1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x14ac:dyDescent="0.25">
      <c r="R123" s="54"/>
      <c r="S123" s="54"/>
    </row>
    <row r="124" spans="14:19" x14ac:dyDescent="0.25">
      <c r="N124" s="54"/>
      <c r="O124" s="54"/>
      <c r="P124" s="54"/>
      <c r="Q124" s="54"/>
      <c r="R124" s="54"/>
      <c r="S124" s="54"/>
    </row>
    <row r="125" spans="14:19" x14ac:dyDescent="0.25">
      <c r="S125" s="54"/>
    </row>
    <row r="126" spans="14:19" x14ac:dyDescent="0.25">
      <c r="S126" s="54"/>
    </row>
    <row r="127" spans="14:19" ht="14.45" customHeight="1" x14ac:dyDescent="0.25">
      <c r="S127" s="54"/>
    </row>
    <row r="128" spans="14:19" ht="14.45" customHeight="1" x14ac:dyDescent="0.25">
      <c r="S128" s="54"/>
    </row>
    <row r="129" spans="14:19" x14ac:dyDescent="0.25">
      <c r="S129" s="54"/>
    </row>
    <row r="130" spans="14:19" x14ac:dyDescent="0.25">
      <c r="S130" s="54"/>
    </row>
    <row r="131" spans="14:19" ht="14.45" customHeight="1" x14ac:dyDescent="0.25">
      <c r="S131" s="54"/>
    </row>
    <row r="132" spans="14:19" ht="14.45" customHeight="1" x14ac:dyDescent="0.25">
      <c r="S132" s="54"/>
    </row>
    <row r="133" spans="14:19" ht="14.45" customHeight="1" x14ac:dyDescent="0.25">
      <c r="S133" s="54"/>
    </row>
    <row r="134" spans="14:19" x14ac:dyDescent="0.25">
      <c r="S134" s="54"/>
    </row>
    <row r="135" spans="14:19" x14ac:dyDescent="0.25">
      <c r="S135" s="54"/>
    </row>
    <row r="136" spans="14:19" x14ac:dyDescent="0.25">
      <c r="S136" s="54"/>
    </row>
    <row r="137" spans="14:19" x14ac:dyDescent="0.25">
      <c r="S137" s="54"/>
    </row>
    <row r="138" spans="14:19" ht="14.45" customHeight="1" x14ac:dyDescent="0.25">
      <c r="S138" s="54"/>
    </row>
    <row r="139" spans="14:19" ht="14.45" customHeight="1" x14ac:dyDescent="0.25">
      <c r="S139" s="54"/>
    </row>
    <row r="140" spans="14:19" x14ac:dyDescent="0.25">
      <c r="S140" s="54"/>
    </row>
    <row r="141" spans="14:19" x14ac:dyDescent="0.25">
      <c r="N141" s="54"/>
      <c r="O141" s="54"/>
      <c r="P141" s="54"/>
      <c r="Q141" s="54"/>
      <c r="R141" s="54"/>
      <c r="S141" s="54"/>
    </row>
    <row r="142" spans="14:19" x14ac:dyDescent="0.25">
      <c r="N142" s="54"/>
      <c r="O142" s="54"/>
      <c r="P142" s="54"/>
      <c r="Q142" s="54"/>
      <c r="R142" s="54"/>
      <c r="S142" s="54"/>
    </row>
  </sheetData>
  <mergeCells count="12">
    <mergeCell ref="P27:Q28"/>
    <mergeCell ref="U27:V28"/>
    <mergeCell ref="P30:Q31"/>
    <mergeCell ref="P33:Q34"/>
    <mergeCell ref="P37:Q38"/>
    <mergeCell ref="T37:U38"/>
    <mergeCell ref="W24:X25"/>
    <mergeCell ref="S6:AB7"/>
    <mergeCell ref="S9:U10"/>
    <mergeCell ref="P20:Q21"/>
    <mergeCell ref="V22:W23"/>
    <mergeCell ref="P23:Q24"/>
  </mergeCells>
  <pageMargins left="0.7" right="0.7" top="0.75" bottom="0.75" header="0.3" footer="0.3"/>
  <pageSetup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RowColHeaders="0" zoomScale="60" zoomScaleNormal="60" workbookViewId="0">
      <selection activeCell="AM25" sqref="AM25"/>
    </sheetView>
  </sheetViews>
  <sheetFormatPr defaultColWidth="9.140625" defaultRowHeight="15" x14ac:dyDescent="0.25"/>
  <cols>
    <col min="1" max="16384" width="9.140625" style="1"/>
  </cols>
  <sheetData/>
  <sheetProtection algorithmName="SHA-512" hashValue="wv8N+Drx7V+l/WpeY89ZYRNZHRAMLtlVaNzvI1DkjX6Fbt1fUMLpkx/4tXFnLQmDk9hGY/Iity85mIA4wCYDTw==" saltValue="aLp4NVsF+3F28vY3wTxWjg==" spinCount="100000" sheet="1" objects="1" scenarios="1"/>
  <pageMargins left="0.7" right="0.7" top="0.75" bottom="0.75" header="0.3" footer="0.3"/>
  <pageSetup scale="3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AA32-CB02-442C-A762-4811C1F0CA29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6:29" ht="15" customHeight="1" x14ac:dyDescent="0.25"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6:29" x14ac:dyDescent="0.25"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</row>
    <row r="19" spans="16:29" x14ac:dyDescent="0.25"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6:29" ht="14.45" customHeight="1" x14ac:dyDescent="0.25"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</row>
    <row r="21" spans="16:29" ht="14.45" customHeight="1" x14ac:dyDescent="0.25"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</row>
    <row r="22" spans="16:29" ht="15" customHeight="1" x14ac:dyDescent="0.25"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</row>
    <row r="23" spans="16:29" ht="15" customHeight="1" x14ac:dyDescent="0.25"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6:29" ht="15" customHeight="1" x14ac:dyDescent="0.25"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6:29" x14ac:dyDescent="0.25"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</row>
    <row r="26" spans="16:29" ht="25.9" customHeight="1" x14ac:dyDescent="0.25"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</row>
    <row r="27" spans="16:29" ht="14.45" customHeight="1" x14ac:dyDescent="0.25"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</row>
    <row r="28" spans="16:29" ht="14.45" customHeight="1" x14ac:dyDescent="0.25"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6:29" x14ac:dyDescent="0.25"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</row>
    <row r="30" spans="16:29" ht="15" customHeight="1" x14ac:dyDescent="0.25"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</row>
    <row r="31" spans="16:29" ht="15" customHeight="1" x14ac:dyDescent="0.25"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</row>
    <row r="32" spans="16:29" x14ac:dyDescent="0.25"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6:29" ht="15" customHeight="1" x14ac:dyDescent="0.25"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</row>
    <row r="34" spans="16:29" ht="15" customHeight="1" x14ac:dyDescent="0.25"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16:29" x14ac:dyDescent="0.25"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</row>
    <row r="36" spans="16:29" ht="15" customHeight="1" x14ac:dyDescent="0.25"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</row>
    <row r="37" spans="16:29" ht="15" customHeight="1" x14ac:dyDescent="0.25"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</row>
    <row r="38" spans="16:29" x14ac:dyDescent="0.25"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</row>
    <row r="39" spans="16:29" x14ac:dyDescent="0.25"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</row>
    <row r="40" spans="16:29" ht="14.45" customHeight="1" x14ac:dyDescent="0.25"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</row>
    <row r="41" spans="16:29" ht="14.45" customHeight="1" x14ac:dyDescent="0.25"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</row>
    <row r="42" spans="16:29" x14ac:dyDescent="0.25"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</row>
    <row r="43" spans="16:29" x14ac:dyDescent="0.25"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</row>
    <row r="45" spans="16:29" ht="15" customHeight="1" x14ac:dyDescent="0.25"/>
    <row r="46" spans="16:29" ht="15" customHeight="1" x14ac:dyDescent="0.25"/>
    <row r="47" spans="16:29" ht="15" customHeight="1" x14ac:dyDescent="0.25"/>
    <row r="48" spans="16:29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5E25-EFB0-4BB7-8F5E-AF72CEE1F3B3}">
  <sheetPr>
    <pageSetUpPr fitToPage="1"/>
  </sheetPr>
  <dimension ref="N6:AC13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29" ht="15" customHeight="1" x14ac:dyDescent="0.25">
      <c r="Q17" s="55"/>
    </row>
    <row r="19" spans="17:29" ht="8.4499999999999993" customHeight="1" x14ac:dyDescent="0.25"/>
    <row r="20" spans="17:29" x14ac:dyDescent="0.25">
      <c r="Q20" s="175">
        <v>100</v>
      </c>
      <c r="R20" s="176"/>
      <c r="W20" s="196">
        <v>5.0000000000000001E-3</v>
      </c>
      <c r="X20" s="197"/>
    </row>
    <row r="21" spans="17:29" ht="26.45" customHeight="1" x14ac:dyDescent="0.25">
      <c r="Q21" s="177"/>
      <c r="R21" s="178"/>
      <c r="W21" s="198"/>
      <c r="X21" s="199"/>
    </row>
    <row r="23" spans="17:29" ht="24" customHeight="1" x14ac:dyDescent="0.25">
      <c r="Q23" s="175">
        <v>0.01</v>
      </c>
      <c r="R23" s="176"/>
      <c r="W23" s="196">
        <f>NORMSINV(0.005)</f>
        <v>-2.5758293035488999</v>
      </c>
      <c r="X23" s="197"/>
      <c r="Z23" s="196">
        <f>NORMSINV(0.995)</f>
        <v>2.5758293035488999</v>
      </c>
      <c r="AA23" s="197"/>
    </row>
    <row r="24" spans="17:29" ht="14.45" customHeight="1" x14ac:dyDescent="0.25">
      <c r="Q24" s="177"/>
      <c r="R24" s="178"/>
      <c r="W24" s="198"/>
      <c r="X24" s="199"/>
      <c r="Z24" s="198"/>
      <c r="AA24" s="199"/>
    </row>
    <row r="25" spans="17:29" ht="14.45" customHeight="1" x14ac:dyDescent="0.25"/>
    <row r="26" spans="17:29" ht="14.45" customHeight="1" x14ac:dyDescent="0.25">
      <c r="Q26" s="180">
        <v>25</v>
      </c>
      <c r="R26" s="181"/>
      <c r="V26" s="67"/>
      <c r="W26" s="188">
        <f>7/25</f>
        <v>0.28000000000000003</v>
      </c>
      <c r="X26" s="189"/>
      <c r="Z26" s="200" t="s">
        <v>57</v>
      </c>
      <c r="AB26" s="201">
        <f>1-W26</f>
        <v>0.72</v>
      </c>
      <c r="AC26" s="202"/>
    </row>
    <row r="27" spans="17:29" ht="14.45" customHeight="1" x14ac:dyDescent="0.25">
      <c r="Q27" s="182"/>
      <c r="R27" s="183"/>
      <c r="V27" s="67"/>
      <c r="W27" s="190"/>
      <c r="X27" s="191"/>
      <c r="Z27" s="200"/>
      <c r="AB27" s="203"/>
      <c r="AC27" s="204"/>
    </row>
    <row r="30" spans="17:29" ht="14.45" customHeight="1" x14ac:dyDescent="0.25">
      <c r="Q30" s="205">
        <f>W26+(W23*SQRT(W26*AB26/Q26))</f>
        <v>4.8691102223379579E-2</v>
      </c>
      <c r="R30" s="206"/>
      <c r="U30" s="205">
        <f>0.28-(-2.5758*(SQRT((0.28*0.72)/25)))</f>
        <v>0.51130626632445564</v>
      </c>
      <c r="V30" s="206"/>
    </row>
    <row r="31" spans="17:29" ht="14.45" customHeight="1" x14ac:dyDescent="0.25">
      <c r="Q31" s="207"/>
      <c r="R31" s="208"/>
      <c r="U31" s="207"/>
      <c r="V31" s="208"/>
    </row>
    <row r="35" spans="14:19" ht="15" customHeight="1" x14ac:dyDescent="0.25"/>
    <row r="36" spans="14:19" ht="15" customHeight="1" x14ac:dyDescent="0.25"/>
    <row r="37" spans="14:19" ht="15" customHeight="1" x14ac:dyDescent="0.25"/>
    <row r="38" spans="14:19" ht="15" customHeight="1" x14ac:dyDescent="0.25"/>
    <row r="39" spans="14:19" x14ac:dyDescent="0.25">
      <c r="N39" s="54"/>
      <c r="O39" s="54"/>
      <c r="P39" s="54"/>
      <c r="Q39" s="54"/>
      <c r="R39" s="54"/>
      <c r="S39" s="54"/>
    </row>
    <row r="40" spans="14:19" x14ac:dyDescent="0.25">
      <c r="N40" s="54"/>
      <c r="O40" s="54"/>
      <c r="P40" s="54"/>
      <c r="Q40" s="54"/>
      <c r="R40" s="54"/>
      <c r="S40" s="54"/>
    </row>
    <row r="41" spans="14:19" x14ac:dyDescent="0.25">
      <c r="N41" s="54"/>
      <c r="O41" s="54"/>
      <c r="P41" s="54"/>
      <c r="Q41" s="54"/>
      <c r="R41" s="54"/>
      <c r="S41" s="54"/>
    </row>
    <row r="42" spans="14:19" x14ac:dyDescent="0.25">
      <c r="N42" s="54"/>
      <c r="O42" s="54"/>
      <c r="P42" s="54"/>
      <c r="Q42" s="54"/>
      <c r="R42" s="54"/>
      <c r="S42" s="54"/>
    </row>
    <row r="43" spans="14:19" x14ac:dyDescent="0.25">
      <c r="N43" s="54"/>
      <c r="O43" s="54"/>
      <c r="P43" s="54"/>
      <c r="Q43" s="54"/>
      <c r="R43" s="54"/>
      <c r="S43" s="54"/>
    </row>
    <row r="44" spans="14:19" x14ac:dyDescent="0.25">
      <c r="N44" s="54"/>
      <c r="O44" s="54"/>
      <c r="P44" s="54"/>
      <c r="Q44" s="54"/>
      <c r="R44" s="54"/>
      <c r="S44" s="54"/>
    </row>
    <row r="45" spans="14:19" x14ac:dyDescent="0.25">
      <c r="N45" s="54"/>
      <c r="O45" s="54"/>
      <c r="P45" s="54"/>
      <c r="Q45" s="54"/>
      <c r="R45" s="54"/>
      <c r="S45" s="54"/>
    </row>
    <row r="46" spans="14:19" x14ac:dyDescent="0.25">
      <c r="N46" s="54"/>
      <c r="O46" s="54"/>
      <c r="P46" s="54"/>
      <c r="Q46" s="54"/>
      <c r="R46" s="54"/>
      <c r="S46" s="54"/>
    </row>
    <row r="47" spans="14:19" x14ac:dyDescent="0.25">
      <c r="N47" s="54"/>
      <c r="O47" s="54"/>
      <c r="P47" s="54"/>
      <c r="Q47" s="54"/>
      <c r="R47" s="54"/>
      <c r="S47" s="54"/>
    </row>
    <row r="48" spans="14:19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ht="18" customHeight="1" x14ac:dyDescent="0.25">
      <c r="N68" s="54"/>
      <c r="O68" s="54"/>
      <c r="P68" s="54"/>
      <c r="Q68" s="54"/>
      <c r="R68" s="54"/>
      <c r="S68" s="54"/>
    </row>
    <row r="69" spans="14:19" ht="18" customHeight="1" x14ac:dyDescent="0.25">
      <c r="N69" s="54"/>
      <c r="O69" s="54"/>
      <c r="P69" s="54"/>
      <c r="Q69" s="54"/>
      <c r="R69" s="54"/>
      <c r="S69" s="54"/>
    </row>
    <row r="70" spans="14:19" ht="18" customHeight="1" x14ac:dyDescent="0.25">
      <c r="N70" s="54"/>
      <c r="O70" s="54"/>
      <c r="P70" s="54"/>
      <c r="Q70" s="54"/>
      <c r="R70" s="54"/>
      <c r="S70" s="54"/>
    </row>
    <row r="71" spans="14:19" ht="18" customHeight="1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ht="26.25" customHeight="1" x14ac:dyDescent="0.25">
      <c r="N74" s="54"/>
      <c r="O74" s="54"/>
      <c r="P74" s="54"/>
      <c r="Q74" s="54"/>
      <c r="R74" s="54"/>
      <c r="S74" s="54"/>
    </row>
    <row r="75" spans="14:19" ht="15" customHeight="1" x14ac:dyDescent="0.25">
      <c r="N75" s="54"/>
      <c r="O75" s="54"/>
      <c r="P75" s="54"/>
      <c r="Q75" s="54"/>
      <c r="R75" s="54"/>
      <c r="S75" s="54"/>
    </row>
    <row r="76" spans="14:19" ht="15" customHeight="1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5" customHeight="1" x14ac:dyDescent="0.25">
      <c r="N78" s="54"/>
      <c r="O78" s="54"/>
      <c r="P78" s="54"/>
      <c r="Q78" s="54"/>
      <c r="R78" s="54"/>
      <c r="S78" s="54"/>
    </row>
    <row r="79" spans="14:19" ht="15" customHeight="1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x14ac:dyDescent="0.25">
      <c r="R85" s="54"/>
      <c r="S85" s="54"/>
    </row>
    <row r="86" spans="14:19" x14ac:dyDescent="0.25">
      <c r="R86" s="54"/>
      <c r="S86" s="54"/>
    </row>
    <row r="87" spans="14:19" x14ac:dyDescent="0.25">
      <c r="R87" s="54"/>
      <c r="S87" s="54"/>
    </row>
    <row r="88" spans="14:19" x14ac:dyDescent="0.25">
      <c r="R88" s="54"/>
      <c r="S88" s="54"/>
    </row>
    <row r="89" spans="14:19" ht="14.45" customHeight="1" x14ac:dyDescent="0.25">
      <c r="R89" s="54"/>
      <c r="S89" s="54"/>
    </row>
    <row r="90" spans="14:19" ht="14.45" customHeight="1" x14ac:dyDescent="0.25">
      <c r="R90" s="54"/>
      <c r="S90" s="54"/>
    </row>
    <row r="91" spans="14:19" x14ac:dyDescent="0.25">
      <c r="R91" s="54"/>
      <c r="S91" s="54"/>
    </row>
    <row r="92" spans="14:19" x14ac:dyDescent="0.25">
      <c r="R92" s="54"/>
      <c r="S92" s="54"/>
    </row>
    <row r="93" spans="14:19" ht="15" customHeight="1" x14ac:dyDescent="0.25">
      <c r="R93" s="54"/>
      <c r="S93" s="54"/>
    </row>
    <row r="94" spans="14:19" ht="15" customHeight="1" x14ac:dyDescent="0.25">
      <c r="R94" s="54"/>
      <c r="S94" s="54"/>
    </row>
    <row r="95" spans="14:19" ht="15" customHeight="1" x14ac:dyDescent="0.25">
      <c r="R95" s="54"/>
      <c r="S95" s="54"/>
    </row>
    <row r="96" spans="14:19" ht="15" customHeight="1" x14ac:dyDescent="0.25">
      <c r="R96" s="54"/>
      <c r="S96" s="54"/>
    </row>
    <row r="97" spans="18:19" ht="15" customHeight="1" x14ac:dyDescent="0.25">
      <c r="R97" s="54"/>
      <c r="S97" s="54"/>
    </row>
    <row r="98" spans="18:19" ht="15" customHeight="1" x14ac:dyDescent="0.25">
      <c r="R98" s="54"/>
      <c r="S98" s="54"/>
    </row>
    <row r="99" spans="18:19" ht="15" customHeight="1" x14ac:dyDescent="0.25">
      <c r="R99" s="54"/>
      <c r="S99" s="54"/>
    </row>
    <row r="100" spans="18:19" ht="15" customHeight="1" x14ac:dyDescent="0.25"/>
    <row r="101" spans="18:19" ht="15" customHeight="1" x14ac:dyDescent="0.25"/>
    <row r="102" spans="18:19" ht="15" customHeight="1" x14ac:dyDescent="0.25">
      <c r="R102" s="54"/>
      <c r="S102" s="54"/>
    </row>
    <row r="103" spans="18:19" ht="15" customHeight="1" x14ac:dyDescent="0.25">
      <c r="S103" s="54"/>
    </row>
    <row r="104" spans="18:19" ht="15" customHeight="1" x14ac:dyDescent="0.25">
      <c r="S104" s="54"/>
    </row>
    <row r="105" spans="18:19" ht="18.7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32.2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26.25" customHeight="1" x14ac:dyDescent="0.25">
      <c r="R109" s="54"/>
      <c r="S109" s="54"/>
    </row>
    <row r="110" spans="18:19" ht="33.75" customHeight="1" x14ac:dyDescent="0.25">
      <c r="R110" s="54"/>
      <c r="S110" s="54"/>
    </row>
    <row r="111" spans="18:19" ht="15" customHeight="1" x14ac:dyDescent="0.25">
      <c r="R111" s="54"/>
      <c r="S111" s="54"/>
    </row>
    <row r="112" spans="18:19" ht="15" customHeight="1" x14ac:dyDescent="0.25">
      <c r="R112" s="54"/>
      <c r="S112" s="54"/>
    </row>
    <row r="113" spans="14:19" ht="15" customHeight="1" x14ac:dyDescent="0.25">
      <c r="R113" s="54"/>
      <c r="S113" s="54"/>
    </row>
    <row r="114" spans="14:19" ht="1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x14ac:dyDescent="0.25">
      <c r="R116" s="54"/>
      <c r="S116" s="54"/>
    </row>
    <row r="117" spans="14:19" x14ac:dyDescent="0.25">
      <c r="N117" s="54"/>
      <c r="O117" s="54"/>
      <c r="P117" s="54"/>
      <c r="Q117" s="54"/>
      <c r="R117" s="54"/>
      <c r="S117" s="54"/>
    </row>
    <row r="118" spans="14:19" x14ac:dyDescent="0.25">
      <c r="S118" s="54"/>
    </row>
    <row r="119" spans="14:19" x14ac:dyDescent="0.25">
      <c r="S119" s="54"/>
    </row>
    <row r="120" spans="14:19" ht="14.45" customHeight="1" x14ac:dyDescent="0.25">
      <c r="S120" s="54"/>
    </row>
    <row r="121" spans="14:19" ht="14.45" customHeight="1" x14ac:dyDescent="0.25">
      <c r="S121" s="54"/>
    </row>
    <row r="122" spans="14:19" x14ac:dyDescent="0.25">
      <c r="S122" s="54"/>
    </row>
    <row r="123" spans="14:19" x14ac:dyDescent="0.25">
      <c r="S123" s="54"/>
    </row>
    <row r="124" spans="14:19" ht="14.45" customHeight="1" x14ac:dyDescent="0.25">
      <c r="S124" s="54"/>
    </row>
    <row r="125" spans="14:19" ht="14.45" customHeight="1" x14ac:dyDescent="0.25">
      <c r="S125" s="54"/>
    </row>
    <row r="126" spans="14:19" ht="14.45" customHeight="1" x14ac:dyDescent="0.25">
      <c r="S126" s="54"/>
    </row>
    <row r="127" spans="14:19" x14ac:dyDescent="0.25">
      <c r="S127" s="54"/>
    </row>
    <row r="128" spans="14:19" x14ac:dyDescent="0.25">
      <c r="S128" s="54"/>
    </row>
    <row r="129" spans="14:19" x14ac:dyDescent="0.25">
      <c r="S129" s="54"/>
    </row>
    <row r="130" spans="14:19" x14ac:dyDescent="0.25">
      <c r="S130" s="54"/>
    </row>
    <row r="131" spans="14:19" ht="14.45" customHeight="1" x14ac:dyDescent="0.25">
      <c r="S131" s="54"/>
    </row>
    <row r="132" spans="14:19" ht="14.45" customHeight="1" x14ac:dyDescent="0.25">
      <c r="S132" s="54"/>
    </row>
    <row r="133" spans="14:19" x14ac:dyDescent="0.25">
      <c r="S133" s="54"/>
    </row>
    <row r="134" spans="14:19" x14ac:dyDescent="0.25">
      <c r="N134" s="54"/>
      <c r="O134" s="54"/>
      <c r="P134" s="54"/>
      <c r="Q134" s="54"/>
      <c r="R134" s="54"/>
      <c r="S134" s="54"/>
    </row>
    <row r="135" spans="14:19" x14ac:dyDescent="0.25">
      <c r="N135" s="54"/>
      <c r="O135" s="54"/>
      <c r="P135" s="54"/>
      <c r="Q135" s="54"/>
      <c r="R135" s="54"/>
      <c r="S135" s="54"/>
    </row>
  </sheetData>
  <mergeCells count="13">
    <mergeCell ref="Q26:R27"/>
    <mergeCell ref="W26:X27"/>
    <mergeCell ref="Z26:Z27"/>
    <mergeCell ref="AB26:AC27"/>
    <mergeCell ref="Q30:R31"/>
    <mergeCell ref="U30:V31"/>
    <mergeCell ref="S6:AB7"/>
    <mergeCell ref="S9:U10"/>
    <mergeCell ref="Q20:R21"/>
    <mergeCell ref="W20:X21"/>
    <mergeCell ref="Q23:R24"/>
    <mergeCell ref="W23:X24"/>
    <mergeCell ref="Z23:AA24"/>
  </mergeCells>
  <pageMargins left="0.7" right="0.7" top="0.75" bottom="0.75" header="0.3" footer="0.3"/>
  <pageSetup scale="2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N6:AB13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9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9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9:28" x14ac:dyDescent="0.25">
      <c r="S9" s="120"/>
      <c r="T9" s="120"/>
      <c r="U9" s="120"/>
    </row>
    <row r="10" spans="19:28" x14ac:dyDescent="0.25">
      <c r="S10" s="120"/>
      <c r="T10" s="120"/>
      <c r="U10" s="120"/>
    </row>
    <row r="13" spans="19:28" ht="15" customHeight="1" x14ac:dyDescent="0.25"/>
    <row r="14" spans="19:28" ht="15" customHeight="1" x14ac:dyDescent="0.25"/>
    <row r="16" spans="19:28" ht="15" customHeight="1" x14ac:dyDescent="0.25"/>
    <row r="17" ht="15" customHeight="1" x14ac:dyDescent="0.25"/>
    <row r="19" ht="8.4499999999999993" customHeight="1" x14ac:dyDescent="0.25"/>
    <row r="20" ht="15" customHeight="1" x14ac:dyDescent="0.25"/>
    <row r="21" ht="26.45" customHeight="1" x14ac:dyDescent="0.25"/>
    <row r="23" ht="24" customHeight="1" x14ac:dyDescent="0.25"/>
    <row r="24" ht="14.45" customHeight="1" x14ac:dyDescent="0.25"/>
    <row r="25" ht="14.45" customHeight="1" x14ac:dyDescent="0.25"/>
    <row r="26" ht="14.45" customHeight="1" x14ac:dyDescent="0.25"/>
    <row r="27" ht="14.45" customHeight="1" x14ac:dyDescent="0.25"/>
    <row r="30" ht="14.45" customHeight="1" x14ac:dyDescent="0.25"/>
    <row r="31" ht="14.45" customHeight="1" x14ac:dyDescent="0.25"/>
    <row r="35" spans="14:19" ht="15" customHeight="1" x14ac:dyDescent="0.25"/>
    <row r="36" spans="14:19" ht="15" customHeight="1" x14ac:dyDescent="0.25"/>
    <row r="37" spans="14:19" ht="15" customHeight="1" x14ac:dyDescent="0.25"/>
    <row r="38" spans="14:19" ht="15" customHeight="1" x14ac:dyDescent="0.25"/>
    <row r="39" spans="14:19" x14ac:dyDescent="0.25">
      <c r="N39" s="54"/>
      <c r="O39" s="54"/>
      <c r="P39" s="54"/>
      <c r="Q39" s="54"/>
      <c r="R39" s="54"/>
      <c r="S39" s="54"/>
    </row>
    <row r="40" spans="14:19" x14ac:dyDescent="0.25">
      <c r="N40" s="54"/>
      <c r="O40" s="54"/>
      <c r="P40" s="54"/>
      <c r="Q40" s="54"/>
      <c r="R40" s="54"/>
      <c r="S40" s="54"/>
    </row>
    <row r="41" spans="14:19" x14ac:dyDescent="0.25">
      <c r="N41" s="54"/>
      <c r="O41" s="54"/>
      <c r="P41" s="54"/>
      <c r="Q41" s="54"/>
      <c r="R41" s="54"/>
      <c r="S41" s="54"/>
    </row>
    <row r="42" spans="14:19" x14ac:dyDescent="0.25">
      <c r="N42" s="54"/>
      <c r="O42" s="54"/>
      <c r="P42" s="54"/>
      <c r="Q42" s="54"/>
      <c r="R42" s="54"/>
      <c r="S42" s="54"/>
    </row>
    <row r="43" spans="14:19" x14ac:dyDescent="0.25">
      <c r="N43" s="54"/>
      <c r="O43" s="54"/>
      <c r="P43" s="54"/>
      <c r="Q43" s="54"/>
      <c r="R43" s="54"/>
      <c r="S43" s="54"/>
    </row>
    <row r="44" spans="14:19" x14ac:dyDescent="0.25">
      <c r="N44" s="54"/>
      <c r="O44" s="54"/>
      <c r="P44" s="54"/>
      <c r="Q44" s="54"/>
      <c r="R44" s="54"/>
      <c r="S44" s="54"/>
    </row>
    <row r="45" spans="14:19" x14ac:dyDescent="0.25">
      <c r="N45" s="54"/>
      <c r="O45" s="54"/>
      <c r="P45" s="54"/>
      <c r="Q45" s="54"/>
      <c r="R45" s="54"/>
      <c r="S45" s="54"/>
    </row>
    <row r="46" spans="14:19" x14ac:dyDescent="0.25">
      <c r="N46" s="54"/>
      <c r="O46" s="54"/>
      <c r="P46" s="54"/>
      <c r="Q46" s="54"/>
      <c r="R46" s="54"/>
      <c r="S46" s="54"/>
    </row>
    <row r="47" spans="14:19" x14ac:dyDescent="0.25">
      <c r="N47" s="54"/>
      <c r="O47" s="54"/>
      <c r="P47" s="54"/>
      <c r="Q47" s="54"/>
      <c r="R47" s="54"/>
      <c r="S47" s="54"/>
    </row>
    <row r="48" spans="14:19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ht="18" customHeight="1" x14ac:dyDescent="0.25">
      <c r="N68" s="54"/>
      <c r="O68" s="54"/>
      <c r="P68" s="54"/>
      <c r="Q68" s="54"/>
      <c r="R68" s="54"/>
      <c r="S68" s="54"/>
    </row>
    <row r="69" spans="14:19" ht="18" customHeight="1" x14ac:dyDescent="0.25">
      <c r="N69" s="54"/>
      <c r="O69" s="54"/>
      <c r="P69" s="54"/>
      <c r="Q69" s="54"/>
      <c r="R69" s="54"/>
      <c r="S69" s="54"/>
    </row>
    <row r="70" spans="14:19" ht="18" customHeight="1" x14ac:dyDescent="0.25">
      <c r="N70" s="54"/>
      <c r="O70" s="54"/>
      <c r="P70" s="54"/>
      <c r="Q70" s="54"/>
      <c r="R70" s="54"/>
      <c r="S70" s="54"/>
    </row>
    <row r="71" spans="14:19" ht="18" customHeight="1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ht="26.25" customHeight="1" x14ac:dyDescent="0.25">
      <c r="N74" s="54"/>
      <c r="O74" s="54"/>
      <c r="P74" s="54"/>
      <c r="Q74" s="54"/>
      <c r="R74" s="54"/>
      <c r="S74" s="54"/>
    </row>
    <row r="75" spans="14:19" ht="15" customHeight="1" x14ac:dyDescent="0.25">
      <c r="N75" s="54"/>
      <c r="O75" s="54"/>
      <c r="P75" s="54"/>
      <c r="Q75" s="54"/>
      <c r="R75" s="54"/>
      <c r="S75" s="54"/>
    </row>
    <row r="76" spans="14:19" ht="15" customHeight="1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5" customHeight="1" x14ac:dyDescent="0.25">
      <c r="N78" s="54"/>
      <c r="O78" s="54"/>
      <c r="P78" s="54"/>
      <c r="Q78" s="54"/>
      <c r="R78" s="54"/>
      <c r="S78" s="54"/>
    </row>
    <row r="79" spans="14:19" ht="15" customHeight="1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x14ac:dyDescent="0.25">
      <c r="R85" s="54"/>
      <c r="S85" s="54"/>
    </row>
    <row r="86" spans="14:19" x14ac:dyDescent="0.25">
      <c r="R86" s="54"/>
      <c r="S86" s="54"/>
    </row>
    <row r="87" spans="14:19" x14ac:dyDescent="0.25">
      <c r="R87" s="54"/>
      <c r="S87" s="54"/>
    </row>
    <row r="88" spans="14:19" x14ac:dyDescent="0.25">
      <c r="R88" s="54"/>
      <c r="S88" s="54"/>
    </row>
    <row r="89" spans="14:19" ht="14.45" customHeight="1" x14ac:dyDescent="0.25">
      <c r="R89" s="54"/>
      <c r="S89" s="54"/>
    </row>
    <row r="90" spans="14:19" ht="14.45" customHeight="1" x14ac:dyDescent="0.25">
      <c r="R90" s="54"/>
      <c r="S90" s="54"/>
    </row>
    <row r="91" spans="14:19" x14ac:dyDescent="0.25">
      <c r="R91" s="54"/>
      <c r="S91" s="54"/>
    </row>
    <row r="92" spans="14:19" x14ac:dyDescent="0.25">
      <c r="R92" s="54"/>
      <c r="S92" s="54"/>
    </row>
    <row r="93" spans="14:19" ht="15" customHeight="1" x14ac:dyDescent="0.25">
      <c r="R93" s="54"/>
      <c r="S93" s="54"/>
    </row>
    <row r="94" spans="14:19" ht="15" customHeight="1" x14ac:dyDescent="0.25">
      <c r="R94" s="54"/>
      <c r="S94" s="54"/>
    </row>
    <row r="95" spans="14:19" ht="15" customHeight="1" x14ac:dyDescent="0.25">
      <c r="R95" s="54"/>
      <c r="S95" s="54"/>
    </row>
    <row r="96" spans="14:19" ht="15" customHeight="1" x14ac:dyDescent="0.25">
      <c r="R96" s="54"/>
      <c r="S96" s="54"/>
    </row>
    <row r="97" spans="18:19" ht="15" customHeight="1" x14ac:dyDescent="0.25">
      <c r="R97" s="54"/>
      <c r="S97" s="54"/>
    </row>
    <row r="98" spans="18:19" ht="15" customHeight="1" x14ac:dyDescent="0.25">
      <c r="R98" s="54"/>
      <c r="S98" s="54"/>
    </row>
    <row r="99" spans="18:19" ht="15" customHeight="1" x14ac:dyDescent="0.25">
      <c r="R99" s="54"/>
      <c r="S99" s="54"/>
    </row>
    <row r="100" spans="18:19" ht="15" customHeight="1" x14ac:dyDescent="0.25"/>
    <row r="101" spans="18:19" ht="15" customHeight="1" x14ac:dyDescent="0.25"/>
    <row r="102" spans="18:19" ht="15" customHeight="1" x14ac:dyDescent="0.25">
      <c r="R102" s="54"/>
      <c r="S102" s="54"/>
    </row>
    <row r="103" spans="18:19" ht="15" customHeight="1" x14ac:dyDescent="0.25">
      <c r="S103" s="54"/>
    </row>
    <row r="104" spans="18:19" ht="15" customHeight="1" x14ac:dyDescent="0.25">
      <c r="S104" s="54"/>
    </row>
    <row r="105" spans="18:19" ht="18.7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32.2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26.25" customHeight="1" x14ac:dyDescent="0.25">
      <c r="R109" s="54"/>
      <c r="S109" s="54"/>
    </row>
    <row r="110" spans="18:19" ht="33.75" customHeight="1" x14ac:dyDescent="0.25">
      <c r="R110" s="54"/>
      <c r="S110" s="54"/>
    </row>
    <row r="111" spans="18:19" ht="15" customHeight="1" x14ac:dyDescent="0.25">
      <c r="R111" s="54"/>
      <c r="S111" s="54"/>
    </row>
    <row r="112" spans="18:19" ht="15" customHeight="1" x14ac:dyDescent="0.25">
      <c r="R112" s="54"/>
      <c r="S112" s="54"/>
    </row>
    <row r="113" spans="14:19" ht="15" customHeight="1" x14ac:dyDescent="0.25">
      <c r="R113" s="54"/>
      <c r="S113" s="54"/>
    </row>
    <row r="114" spans="14:19" ht="1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x14ac:dyDescent="0.25">
      <c r="R116" s="54"/>
      <c r="S116" s="54"/>
    </row>
    <row r="117" spans="14:19" x14ac:dyDescent="0.25">
      <c r="N117" s="54"/>
      <c r="O117" s="54"/>
      <c r="P117" s="54"/>
      <c r="Q117" s="54"/>
      <c r="R117" s="54"/>
      <c r="S117" s="54"/>
    </row>
    <row r="118" spans="14:19" x14ac:dyDescent="0.25">
      <c r="S118" s="54"/>
    </row>
    <row r="119" spans="14:19" x14ac:dyDescent="0.25">
      <c r="S119" s="54"/>
    </row>
    <row r="120" spans="14:19" ht="14.45" customHeight="1" x14ac:dyDescent="0.25">
      <c r="S120" s="54"/>
    </row>
    <row r="121" spans="14:19" ht="14.45" customHeight="1" x14ac:dyDescent="0.25">
      <c r="S121" s="54"/>
    </row>
    <row r="122" spans="14:19" x14ac:dyDescent="0.25">
      <c r="S122" s="54"/>
    </row>
    <row r="123" spans="14:19" x14ac:dyDescent="0.25">
      <c r="S123" s="54"/>
    </row>
    <row r="124" spans="14:19" ht="14.45" customHeight="1" x14ac:dyDescent="0.25">
      <c r="S124" s="54"/>
    </row>
    <row r="125" spans="14:19" ht="14.45" customHeight="1" x14ac:dyDescent="0.25">
      <c r="S125" s="54"/>
    </row>
    <row r="126" spans="14:19" ht="14.45" customHeight="1" x14ac:dyDescent="0.25">
      <c r="S126" s="54"/>
    </row>
    <row r="127" spans="14:19" x14ac:dyDescent="0.25">
      <c r="S127" s="54"/>
    </row>
    <row r="128" spans="14:19" x14ac:dyDescent="0.25">
      <c r="S128" s="54"/>
    </row>
    <row r="129" spans="14:19" x14ac:dyDescent="0.25">
      <c r="S129" s="54"/>
    </row>
    <row r="130" spans="14:19" x14ac:dyDescent="0.25">
      <c r="S130" s="54"/>
    </row>
    <row r="131" spans="14:19" ht="14.45" customHeight="1" x14ac:dyDescent="0.25">
      <c r="S131" s="54"/>
    </row>
    <row r="132" spans="14:19" ht="14.45" customHeight="1" x14ac:dyDescent="0.25">
      <c r="S132" s="54"/>
    </row>
    <row r="133" spans="14:19" x14ac:dyDescent="0.25">
      <c r="S133" s="54"/>
    </row>
    <row r="134" spans="14:19" x14ac:dyDescent="0.25">
      <c r="N134" s="54"/>
      <c r="O134" s="54"/>
      <c r="P134" s="54"/>
      <c r="Q134" s="54"/>
      <c r="R134" s="54"/>
      <c r="S134" s="54"/>
    </row>
    <row r="135" spans="14:19" x14ac:dyDescent="0.25">
      <c r="N135" s="54"/>
      <c r="O135" s="54"/>
      <c r="P135" s="54"/>
      <c r="Q135" s="54"/>
      <c r="R135" s="54"/>
      <c r="S13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7B925-6E34-4128-BA16-6A6A060DE3C5}">
  <sheetPr>
    <pageSetUpPr fitToPage="1"/>
  </sheetPr>
  <dimension ref="N6:AB145"/>
  <sheetViews>
    <sheetView zoomScale="70" zoomScaleNormal="70" workbookViewId="0">
      <selection activeCell="Z17" sqref="Z17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18DF-4E82-4DAF-AEC5-F216E3B8BCEA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C571-AF62-4F64-9559-C52089D046D7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38E4-8BF2-4E26-871D-E79FCB42252B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1B04-D156-481E-87F1-B94E7F1910EA}">
  <sheetPr>
    <pageSetUpPr fitToPage="1"/>
  </sheetPr>
  <dimension ref="N6:AH139"/>
  <sheetViews>
    <sheetView topLeftCell="A4" zoomScale="60" zoomScaleNormal="60" workbookViewId="0">
      <selection activeCell="AG37" sqref="AG37:AH40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ht="14.45" customHeight="1" x14ac:dyDescent="0.25">
      <c r="S10" s="120"/>
      <c r="T10" s="120"/>
      <c r="U10" s="120"/>
    </row>
    <row r="11" spans="17:28" ht="14.45" customHeight="1" x14ac:dyDescent="0.25"/>
    <row r="12" spans="17:28" ht="14.45" customHeight="1" x14ac:dyDescent="0.25"/>
    <row r="13" spans="17:28" ht="15" customHeight="1" x14ac:dyDescent="0.25">
      <c r="Q13" s="209" t="s">
        <v>46</v>
      </c>
      <c r="R13" s="209"/>
      <c r="S13" s="210">
        <v>2000</v>
      </c>
      <c r="T13" s="202"/>
    </row>
    <row r="14" spans="17:28" ht="15" customHeight="1" x14ac:dyDescent="0.25">
      <c r="Q14" s="209"/>
      <c r="R14" s="209"/>
      <c r="S14" s="203"/>
      <c r="T14" s="204"/>
    </row>
    <row r="16" spans="17:28" ht="15" customHeight="1" x14ac:dyDescent="0.25">
      <c r="Q16" s="55"/>
    </row>
    <row r="17" spans="17:20" ht="15" customHeight="1" x14ac:dyDescent="0.25">
      <c r="Q17" s="209" t="s">
        <v>56</v>
      </c>
      <c r="R17" s="209"/>
      <c r="S17" s="210">
        <v>1955</v>
      </c>
      <c r="T17" s="202"/>
    </row>
    <row r="18" spans="17:20" ht="14.45" customHeight="1" x14ac:dyDescent="0.25">
      <c r="Q18" s="209"/>
      <c r="R18" s="209"/>
      <c r="S18" s="203"/>
      <c r="T18" s="204"/>
    </row>
    <row r="19" spans="17:20" ht="14.45" customHeight="1" x14ac:dyDescent="0.25"/>
    <row r="21" spans="17:20" x14ac:dyDescent="0.25">
      <c r="Q21" s="209" t="s">
        <v>58</v>
      </c>
      <c r="R21" s="209"/>
      <c r="S21" s="210">
        <v>150</v>
      </c>
      <c r="T21" s="202"/>
    </row>
    <row r="22" spans="17:20" x14ac:dyDescent="0.25">
      <c r="Q22" s="209"/>
      <c r="R22" s="209"/>
      <c r="S22" s="203"/>
      <c r="T22" s="204"/>
    </row>
    <row r="25" spans="17:20" x14ac:dyDescent="0.25">
      <c r="Q25" s="211" t="s">
        <v>59</v>
      </c>
      <c r="R25" s="209"/>
      <c r="S25" s="212">
        <v>0.01</v>
      </c>
      <c r="T25" s="213"/>
    </row>
    <row r="26" spans="17:20" x14ac:dyDescent="0.25">
      <c r="Q26" s="209"/>
      <c r="R26" s="209"/>
      <c r="S26" s="214"/>
      <c r="T26" s="215"/>
    </row>
    <row r="27" spans="17:20" ht="13.9" customHeight="1" x14ac:dyDescent="0.25">
      <c r="Q27" s="68"/>
      <c r="R27" s="68"/>
    </row>
    <row r="29" spans="17:20" ht="14.45" customHeight="1" x14ac:dyDescent="0.25">
      <c r="Q29" s="216" t="s">
        <v>53</v>
      </c>
      <c r="R29" s="216"/>
      <c r="S29" s="210">
        <f>100</f>
        <v>100</v>
      </c>
      <c r="T29" s="217"/>
    </row>
    <row r="30" spans="17:20" ht="14.45" customHeight="1" x14ac:dyDescent="0.25">
      <c r="Q30" s="216"/>
      <c r="R30" s="216"/>
      <c r="S30" s="218"/>
      <c r="T30" s="219"/>
    </row>
    <row r="31" spans="17:20" ht="14.45" customHeight="1" x14ac:dyDescent="0.25"/>
    <row r="35" spans="14:34" ht="14.45" customHeight="1" x14ac:dyDescent="0.25">
      <c r="U35" s="54"/>
      <c r="V35" s="54"/>
      <c r="W35" s="54"/>
      <c r="X35" s="54"/>
      <c r="Y35" s="54"/>
      <c r="Z35" s="54"/>
      <c r="AA35" s="54"/>
      <c r="AB35" s="54"/>
      <c r="AC35" s="54"/>
    </row>
    <row r="36" spans="14:34" x14ac:dyDescent="0.25"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</row>
    <row r="37" spans="14:34" x14ac:dyDescent="0.25"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216" t="s">
        <v>67</v>
      </c>
      <c r="AE37" s="216"/>
      <c r="AF37" s="222"/>
      <c r="AG37" s="223">
        <f>_xlfn.NORM.S.INV(0.01)</f>
        <v>-2.3263478740408408</v>
      </c>
      <c r="AH37" s="224"/>
    </row>
    <row r="38" spans="14:34" x14ac:dyDescent="0.25"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216"/>
      <c r="AE38" s="216"/>
      <c r="AF38" s="222"/>
      <c r="AG38" s="225"/>
      <c r="AH38" s="226"/>
    </row>
    <row r="39" spans="14:34" ht="15" customHeight="1" x14ac:dyDescent="0.25"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216"/>
      <c r="AE39" s="216"/>
      <c r="AF39" s="222"/>
      <c r="AG39" s="225"/>
      <c r="AH39" s="226"/>
    </row>
    <row r="40" spans="14:34" ht="15" customHeight="1" x14ac:dyDescent="0.25">
      <c r="R40" s="54"/>
      <c r="S40" s="54"/>
      <c r="T40" s="229" t="s">
        <v>56</v>
      </c>
      <c r="U40" s="231">
        <f>S17</f>
        <v>1955</v>
      </c>
      <c r="V40" s="232"/>
      <c r="AB40" s="54"/>
      <c r="AC40" s="54"/>
      <c r="AD40" s="216"/>
      <c r="AE40" s="216"/>
      <c r="AF40" s="222"/>
      <c r="AG40" s="227"/>
      <c r="AH40" s="228"/>
    </row>
    <row r="41" spans="14:34" ht="15" customHeight="1" x14ac:dyDescent="0.25">
      <c r="R41" s="54"/>
      <c r="S41" s="54"/>
      <c r="T41" s="230"/>
      <c r="U41" s="233"/>
      <c r="V41" s="234"/>
      <c r="AB41" s="54"/>
      <c r="AC41" s="54"/>
    </row>
    <row r="42" spans="14:34" ht="15" customHeight="1" x14ac:dyDescent="0.25">
      <c r="R42" s="54"/>
      <c r="S42" s="54"/>
      <c r="T42" s="54"/>
      <c r="U42" s="69"/>
      <c r="X42" s="54"/>
      <c r="Y42" s="54"/>
    </row>
    <row r="43" spans="14:34" x14ac:dyDescent="0.25">
      <c r="N43" s="54"/>
      <c r="O43" s="54"/>
      <c r="P43" s="54"/>
      <c r="Q43" s="54"/>
      <c r="R43" s="54"/>
      <c r="S43" s="235" t="s">
        <v>60</v>
      </c>
      <c r="T43" s="229" t="s">
        <v>56</v>
      </c>
      <c r="U43" s="231">
        <f>S13</f>
        <v>2000</v>
      </c>
      <c r="V43" s="232"/>
      <c r="X43" s="54"/>
      <c r="Y43" s="54"/>
    </row>
    <row r="44" spans="14:34" x14ac:dyDescent="0.25">
      <c r="N44" s="54"/>
      <c r="O44" s="54"/>
      <c r="P44" s="54"/>
      <c r="Q44" s="54"/>
      <c r="R44" s="54"/>
      <c r="S44" s="236"/>
      <c r="T44" s="230"/>
      <c r="U44" s="233"/>
      <c r="V44" s="234"/>
      <c r="AA44" s="54"/>
      <c r="AB44" s="54"/>
      <c r="AC44" s="54"/>
    </row>
    <row r="45" spans="14:34" ht="22.5" x14ac:dyDescent="0.25">
      <c r="N45" s="54"/>
      <c r="O45" s="54"/>
      <c r="P45" s="54"/>
      <c r="Q45" s="54"/>
      <c r="R45" s="54"/>
      <c r="S45" s="54"/>
      <c r="T45" s="54"/>
      <c r="U45" s="70"/>
      <c r="AC45" s="54"/>
    </row>
    <row r="46" spans="14:34" x14ac:dyDescent="0.25">
      <c r="N46" s="54"/>
      <c r="O46" s="54"/>
      <c r="P46" s="54"/>
      <c r="Q46" s="54"/>
      <c r="R46" s="54"/>
      <c r="S46" s="235" t="s">
        <v>47</v>
      </c>
      <c r="T46" s="229" t="s">
        <v>56</v>
      </c>
      <c r="U46" s="231">
        <f>S21</f>
        <v>150</v>
      </c>
      <c r="V46" s="232"/>
      <c r="X46" s="54"/>
      <c r="AC46" s="54"/>
    </row>
    <row r="47" spans="14:34" x14ac:dyDescent="0.25">
      <c r="N47" s="54"/>
      <c r="O47" s="54"/>
      <c r="P47" s="54"/>
      <c r="Q47" s="54"/>
      <c r="R47" s="54"/>
      <c r="S47" s="236"/>
      <c r="T47" s="230"/>
      <c r="U47" s="233"/>
      <c r="V47" s="234"/>
      <c r="X47" s="54"/>
      <c r="Y47" s="54"/>
      <c r="Z47" s="54"/>
      <c r="AA47" s="54"/>
      <c r="AB47" s="54"/>
      <c r="AC47" s="54"/>
    </row>
    <row r="48" spans="14:34" ht="22.5" x14ac:dyDescent="0.25">
      <c r="N48" s="54"/>
      <c r="O48" s="54"/>
      <c r="P48" s="54"/>
      <c r="Q48" s="54"/>
      <c r="R48" s="54"/>
      <c r="S48" s="54"/>
      <c r="T48" s="54"/>
      <c r="U48" s="70"/>
      <c r="X48" s="54"/>
      <c r="Y48" s="54"/>
      <c r="Z48" s="54"/>
      <c r="AA48" s="54"/>
      <c r="AB48" s="54"/>
      <c r="AC48" s="54"/>
    </row>
    <row r="49" spans="14:31" ht="30.6" customHeight="1" x14ac:dyDescent="3.5">
      <c r="N49" s="54"/>
      <c r="O49" s="54"/>
      <c r="P49" s="54"/>
      <c r="Q49" s="54"/>
      <c r="R49" s="54"/>
      <c r="S49" s="71" t="s">
        <v>61</v>
      </c>
      <c r="T49" s="72" t="s">
        <v>56</v>
      </c>
      <c r="U49" s="237">
        <v>100</v>
      </c>
      <c r="V49" s="238"/>
      <c r="X49" s="54"/>
      <c r="Y49" s="73" t="s">
        <v>62</v>
      </c>
      <c r="Z49" s="54"/>
      <c r="AA49" s="54"/>
      <c r="AB49" s="54"/>
      <c r="AC49" s="54"/>
      <c r="AE49" s="1">
        <f>(1955-2000)/(150/10)</f>
        <v>-3</v>
      </c>
    </row>
    <row r="50" spans="14:31" x14ac:dyDescent="0.25"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</row>
    <row r="51" spans="14:31" x14ac:dyDescent="0.25">
      <c r="N51" s="54"/>
      <c r="O51" s="54"/>
      <c r="P51" s="54"/>
      <c r="Q51" s="54"/>
      <c r="R51" s="54"/>
      <c r="W51" s="54"/>
      <c r="X51" s="54"/>
      <c r="Y51" s="54"/>
      <c r="Z51" s="54"/>
      <c r="AA51" s="54"/>
      <c r="AB51" s="54"/>
      <c r="AC51" s="54"/>
    </row>
    <row r="52" spans="14:31" ht="29.25" x14ac:dyDescent="0.25">
      <c r="N52" s="54"/>
      <c r="O52" s="54"/>
      <c r="P52" s="54"/>
      <c r="Q52" s="54"/>
      <c r="R52" s="54"/>
      <c r="S52" s="54"/>
      <c r="T52" s="72" t="s">
        <v>56</v>
      </c>
      <c r="U52" s="237">
        <f>SQRT(U49)</f>
        <v>10</v>
      </c>
      <c r="V52" s="238"/>
      <c r="W52" s="54"/>
      <c r="X52" s="54"/>
      <c r="Y52" s="54"/>
      <c r="Z52" s="54"/>
      <c r="AA52" s="54"/>
      <c r="AB52" s="54"/>
      <c r="AC52" s="54"/>
    </row>
    <row r="53" spans="14:31" x14ac:dyDescent="0.25"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</row>
    <row r="54" spans="14:31" x14ac:dyDescent="0.25">
      <c r="N54" s="54"/>
      <c r="O54" s="54"/>
      <c r="P54" s="54"/>
      <c r="Q54" s="54"/>
      <c r="R54" s="54"/>
      <c r="S54" s="205">
        <f>(U40-U43)/(U46/U52)</f>
        <v>-3</v>
      </c>
      <c r="T54" s="220"/>
      <c r="U54" s="220"/>
      <c r="V54" s="206"/>
      <c r="W54" s="54"/>
      <c r="X54" s="54"/>
      <c r="Y54" s="54"/>
      <c r="Z54" s="54"/>
      <c r="AA54" s="54"/>
      <c r="AB54" s="54"/>
      <c r="AC54" s="54"/>
    </row>
    <row r="55" spans="14:31" x14ac:dyDescent="0.25">
      <c r="N55" s="54"/>
      <c r="O55" s="54"/>
      <c r="P55" s="54"/>
      <c r="Q55" s="54"/>
      <c r="R55" s="54"/>
      <c r="S55" s="207"/>
      <c r="T55" s="221"/>
      <c r="U55" s="221"/>
      <c r="V55" s="208"/>
      <c r="W55" s="54"/>
      <c r="X55" s="54"/>
      <c r="Y55" s="54"/>
      <c r="Z55" s="54"/>
      <c r="AA55" s="54"/>
      <c r="AB55" s="54"/>
      <c r="AC55" s="54"/>
    </row>
    <row r="56" spans="14:31" x14ac:dyDescent="0.25"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14:31" x14ac:dyDescent="0.25"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</row>
    <row r="58" spans="14:31" x14ac:dyDescent="0.25">
      <c r="N58" s="54"/>
      <c r="O58" s="54"/>
      <c r="P58" s="54"/>
      <c r="Q58" s="54"/>
      <c r="R58" s="54"/>
      <c r="S58" s="54"/>
    </row>
    <row r="59" spans="14:31" x14ac:dyDescent="0.25">
      <c r="N59" s="54"/>
      <c r="O59" s="54"/>
      <c r="P59" s="54"/>
      <c r="Q59" s="54"/>
      <c r="R59" s="54"/>
      <c r="S59" s="54"/>
    </row>
    <row r="60" spans="14:31" x14ac:dyDescent="0.25">
      <c r="N60" s="54"/>
      <c r="O60" s="54"/>
      <c r="P60" s="54"/>
      <c r="Q60" s="54"/>
      <c r="R60" s="54"/>
      <c r="S60" s="54"/>
    </row>
    <row r="61" spans="14:31" x14ac:dyDescent="0.25">
      <c r="N61" s="54"/>
      <c r="O61" s="54"/>
      <c r="P61" s="54"/>
      <c r="Q61" s="54"/>
      <c r="R61" s="54"/>
      <c r="S61" s="54"/>
    </row>
    <row r="62" spans="14:31" x14ac:dyDescent="0.25">
      <c r="N62" s="54"/>
      <c r="O62" s="54"/>
      <c r="P62" s="54"/>
      <c r="Q62" s="54"/>
      <c r="R62" s="54"/>
      <c r="S62" s="54"/>
    </row>
    <row r="63" spans="14:31" x14ac:dyDescent="0.25">
      <c r="N63" s="54"/>
      <c r="O63" s="54"/>
      <c r="P63" s="54"/>
      <c r="Q63" s="54"/>
      <c r="R63" s="54"/>
      <c r="S63" s="54"/>
    </row>
    <row r="64" spans="14:31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ht="18" customHeight="1" x14ac:dyDescent="0.25">
      <c r="N72" s="54"/>
      <c r="O72" s="54"/>
      <c r="P72" s="54"/>
      <c r="Q72" s="54"/>
      <c r="R72" s="54"/>
      <c r="S72" s="54"/>
    </row>
    <row r="73" spans="14:19" ht="18" customHeight="1" x14ac:dyDescent="0.25">
      <c r="N73" s="54"/>
      <c r="O73" s="54"/>
      <c r="P73" s="54"/>
      <c r="Q73" s="54"/>
      <c r="R73" s="54"/>
      <c r="S73" s="54"/>
    </row>
    <row r="74" spans="14:19" ht="18" customHeight="1" x14ac:dyDescent="0.25">
      <c r="N74" s="54"/>
      <c r="O74" s="54"/>
      <c r="P74" s="54"/>
      <c r="Q74" s="54"/>
      <c r="R74" s="54"/>
      <c r="S74" s="54"/>
    </row>
    <row r="75" spans="14:19" ht="18" customHeight="1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26.25" customHeight="1" x14ac:dyDescent="0.25">
      <c r="N78" s="54"/>
      <c r="O78" s="54"/>
      <c r="P78" s="54"/>
      <c r="Q78" s="54"/>
      <c r="R78" s="54"/>
      <c r="S78" s="54"/>
    </row>
    <row r="79" spans="14:19" ht="15" customHeight="1" x14ac:dyDescent="0.25">
      <c r="N79" s="54"/>
      <c r="O79" s="54"/>
      <c r="P79" s="54"/>
      <c r="Q79" s="54"/>
      <c r="R79" s="54"/>
      <c r="S79" s="54"/>
    </row>
    <row r="80" spans="14:19" ht="15" customHeight="1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ht="1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x14ac:dyDescent="0.25">
      <c r="N85" s="54"/>
      <c r="O85" s="54"/>
      <c r="P85" s="54"/>
      <c r="Q85" s="54"/>
      <c r="R85" s="54"/>
      <c r="S85" s="54"/>
    </row>
    <row r="86" spans="14:19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R89" s="54"/>
      <c r="S89" s="54"/>
    </row>
    <row r="90" spans="14:19" x14ac:dyDescent="0.25">
      <c r="R90" s="54"/>
      <c r="S90" s="54"/>
    </row>
    <row r="91" spans="14:19" x14ac:dyDescent="0.25">
      <c r="R91" s="54"/>
      <c r="S91" s="54"/>
    </row>
    <row r="92" spans="14:19" x14ac:dyDescent="0.25">
      <c r="R92" s="54"/>
      <c r="S92" s="54"/>
    </row>
    <row r="93" spans="14:19" ht="14.45" customHeight="1" x14ac:dyDescent="0.25">
      <c r="R93" s="54"/>
      <c r="S93" s="54"/>
    </row>
    <row r="94" spans="14:19" ht="14.45" customHeight="1" x14ac:dyDescent="0.25"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ht="15" customHeight="1" x14ac:dyDescent="0.25">
      <c r="R97" s="54"/>
      <c r="S97" s="54"/>
    </row>
    <row r="98" spans="18:19" ht="15" customHeight="1" x14ac:dyDescent="0.25">
      <c r="R98" s="54"/>
      <c r="S98" s="54"/>
    </row>
    <row r="99" spans="18:19" ht="15" customHeight="1" x14ac:dyDescent="0.25">
      <c r="R99" s="54"/>
      <c r="S99" s="54"/>
    </row>
    <row r="100" spans="18:19" ht="15" customHeight="1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/>
    <row r="105" spans="18:19" ht="15" customHeight="1" x14ac:dyDescent="0.25"/>
    <row r="106" spans="18:19" ht="15" customHeight="1" x14ac:dyDescent="0.25">
      <c r="R106" s="54"/>
      <c r="S106" s="54"/>
    </row>
    <row r="107" spans="18:19" ht="15" customHeight="1" x14ac:dyDescent="0.25">
      <c r="S107" s="54"/>
    </row>
    <row r="108" spans="18:19" ht="15" customHeight="1" x14ac:dyDescent="0.25">
      <c r="S108" s="54"/>
    </row>
    <row r="109" spans="18:19" ht="18.75" customHeight="1" x14ac:dyDescent="0.25">
      <c r="R109" s="54"/>
      <c r="S109" s="54"/>
    </row>
    <row r="110" spans="18:19" ht="15" customHeight="1" x14ac:dyDescent="0.25">
      <c r="R110" s="54"/>
      <c r="S110" s="54"/>
    </row>
    <row r="111" spans="18:19" ht="32.25" customHeight="1" x14ac:dyDescent="0.25">
      <c r="R111" s="54"/>
      <c r="S111" s="54"/>
    </row>
    <row r="112" spans="18:19" ht="15" customHeight="1" x14ac:dyDescent="0.25">
      <c r="R112" s="54"/>
      <c r="S112" s="54"/>
    </row>
    <row r="113" spans="14:19" ht="26.25" customHeight="1" x14ac:dyDescent="0.25">
      <c r="R113" s="54"/>
      <c r="S113" s="54"/>
    </row>
    <row r="114" spans="14:19" ht="33.7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1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x14ac:dyDescent="0.25">
      <c r="R120" s="54"/>
      <c r="S120" s="54"/>
    </row>
    <row r="121" spans="14:19" x14ac:dyDescent="0.25">
      <c r="N121" s="54"/>
      <c r="O121" s="54"/>
      <c r="P121" s="54"/>
      <c r="Q121" s="54"/>
      <c r="R121" s="54"/>
      <c r="S121" s="54"/>
    </row>
    <row r="122" spans="14:19" x14ac:dyDescent="0.25">
      <c r="S122" s="54"/>
    </row>
    <row r="123" spans="14:19" x14ac:dyDescent="0.25">
      <c r="S123" s="54"/>
    </row>
    <row r="124" spans="14:19" ht="14.45" customHeight="1" x14ac:dyDescent="0.25">
      <c r="S124" s="54"/>
    </row>
    <row r="125" spans="14:19" ht="14.45" customHeight="1" x14ac:dyDescent="0.25">
      <c r="S125" s="54"/>
    </row>
    <row r="126" spans="14:19" x14ac:dyDescent="0.25">
      <c r="S126" s="54"/>
    </row>
    <row r="127" spans="14:19" x14ac:dyDescent="0.25">
      <c r="S127" s="54"/>
    </row>
    <row r="128" spans="14:19" ht="14.45" customHeight="1" x14ac:dyDescent="0.25">
      <c r="S128" s="54"/>
    </row>
    <row r="129" spans="14:19" ht="14.45" customHeight="1" x14ac:dyDescent="0.25">
      <c r="S129" s="54"/>
    </row>
    <row r="130" spans="14:19" ht="14.45" customHeight="1" x14ac:dyDescent="0.25">
      <c r="S130" s="54"/>
    </row>
    <row r="131" spans="14:19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N138" s="54"/>
      <c r="O138" s="54"/>
      <c r="P138" s="54"/>
      <c r="Q138" s="54"/>
      <c r="R138" s="54"/>
      <c r="S138" s="54"/>
    </row>
    <row r="139" spans="14:19" x14ac:dyDescent="0.25">
      <c r="N139" s="54"/>
      <c r="O139" s="54"/>
      <c r="P139" s="54"/>
      <c r="Q139" s="54"/>
      <c r="R139" s="54"/>
      <c r="S139" s="54"/>
    </row>
  </sheetData>
  <mergeCells count="25">
    <mergeCell ref="S54:V55"/>
    <mergeCell ref="AD37:AF40"/>
    <mergeCell ref="AG37:AH40"/>
    <mergeCell ref="T40:T41"/>
    <mergeCell ref="U40:V41"/>
    <mergeCell ref="S43:S44"/>
    <mergeCell ref="T43:T44"/>
    <mergeCell ref="U43:V44"/>
    <mergeCell ref="S46:S47"/>
    <mergeCell ref="T46:T47"/>
    <mergeCell ref="U46:V47"/>
    <mergeCell ref="U49:V49"/>
    <mergeCell ref="U52:V52"/>
    <mergeCell ref="Q21:R22"/>
    <mergeCell ref="S21:T22"/>
    <mergeCell ref="Q25:R26"/>
    <mergeCell ref="S25:T26"/>
    <mergeCell ref="Q29:R30"/>
    <mergeCell ref="S29:T30"/>
    <mergeCell ref="S6:AB7"/>
    <mergeCell ref="S9:U10"/>
    <mergeCell ref="Q13:R14"/>
    <mergeCell ref="S13:T14"/>
    <mergeCell ref="Q17:R18"/>
    <mergeCell ref="S17:T18"/>
  </mergeCells>
  <pageMargins left="0.7" right="0.7" top="0.75" bottom="0.75" header="0.3" footer="0.3"/>
  <pageSetup scale="2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23C4-B4F0-4BDE-AB5F-5467C2B9833D}">
  <sheetPr>
    <pageSetUpPr fitToPage="1"/>
  </sheetPr>
  <dimension ref="N6:AC139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ht="14.45" customHeight="1" x14ac:dyDescent="0.25">
      <c r="S10" s="120"/>
      <c r="T10" s="120"/>
      <c r="U10" s="120"/>
    </row>
    <row r="11" spans="17:28" ht="14.45" customHeight="1" x14ac:dyDescent="0.25"/>
    <row r="12" spans="17:28" ht="14.45" customHeight="1" x14ac:dyDescent="0.25"/>
    <row r="13" spans="17:28" ht="15" customHeight="1" x14ac:dyDescent="0.25">
      <c r="Q13" s="210"/>
      <c r="R13" s="202"/>
      <c r="S13" s="239"/>
      <c r="T13" s="240"/>
    </row>
    <row r="14" spans="17:28" ht="15" customHeight="1" x14ac:dyDescent="0.25">
      <c r="Q14" s="203"/>
      <c r="R14" s="204"/>
      <c r="S14" s="240"/>
      <c r="T14" s="240"/>
    </row>
    <row r="16" spans="17:28" ht="15" customHeight="1" x14ac:dyDescent="0.25">
      <c r="Q16" s="55"/>
    </row>
    <row r="17" spans="17:20" ht="15" customHeight="1" x14ac:dyDescent="0.25">
      <c r="Q17" s="210"/>
      <c r="R17" s="202"/>
      <c r="S17" s="239"/>
      <c r="T17" s="240"/>
    </row>
    <row r="18" spans="17:20" ht="14.45" customHeight="1" x14ac:dyDescent="0.25">
      <c r="Q18" s="203"/>
      <c r="R18" s="204"/>
      <c r="S18" s="240"/>
      <c r="T18" s="240"/>
    </row>
    <row r="19" spans="17:20" ht="14.45" customHeight="1" x14ac:dyDescent="0.25"/>
    <row r="21" spans="17:20" ht="15" customHeight="1" x14ac:dyDescent="0.25">
      <c r="Q21" s="210"/>
      <c r="R21" s="202"/>
      <c r="S21" s="239"/>
      <c r="T21" s="240"/>
    </row>
    <row r="22" spans="17:20" ht="15" customHeight="1" x14ac:dyDescent="0.25">
      <c r="Q22" s="203"/>
      <c r="R22" s="204"/>
      <c r="S22" s="240"/>
      <c r="T22" s="240"/>
    </row>
    <row r="25" spans="17:20" ht="15" customHeight="1" x14ac:dyDescent="0.25">
      <c r="Q25" s="210"/>
      <c r="R25" s="202"/>
      <c r="S25" s="241"/>
      <c r="T25" s="241"/>
    </row>
    <row r="26" spans="17:20" ht="15" customHeight="1" x14ac:dyDescent="0.25">
      <c r="Q26" s="203"/>
      <c r="R26" s="204"/>
      <c r="S26" s="241"/>
      <c r="T26" s="241"/>
    </row>
    <row r="27" spans="17:20" ht="13.9" customHeight="1" x14ac:dyDescent="0.25">
      <c r="Q27" s="68"/>
      <c r="R27" s="68"/>
    </row>
    <row r="29" spans="17:20" ht="14.45" customHeight="1" x14ac:dyDescent="0.25">
      <c r="Q29" s="210"/>
      <c r="R29" s="202"/>
      <c r="S29" s="239"/>
      <c r="T29" s="239"/>
    </row>
    <row r="30" spans="17:20" ht="14.45" customHeight="1" x14ac:dyDescent="0.25">
      <c r="Q30" s="203"/>
      <c r="R30" s="204"/>
      <c r="S30" s="239"/>
      <c r="T30" s="239"/>
    </row>
    <row r="31" spans="17:20" ht="14.45" customHeight="1" x14ac:dyDescent="0.25"/>
    <row r="35" spans="14:29" ht="14.45" customHeight="1" x14ac:dyDescent="0.25">
      <c r="U35" s="54"/>
      <c r="V35" s="54"/>
      <c r="W35" s="54"/>
      <c r="X35" s="54"/>
      <c r="Y35" s="54"/>
      <c r="Z35" s="54"/>
      <c r="AA35" s="54"/>
      <c r="AB35" s="54"/>
      <c r="AC35" s="54"/>
    </row>
    <row r="36" spans="14:29" x14ac:dyDescent="0.25"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</row>
    <row r="37" spans="14:29" ht="15" customHeight="1" x14ac:dyDescent="0.25"/>
    <row r="38" spans="14:29" ht="15" customHeight="1" x14ac:dyDescent="0.25"/>
    <row r="39" spans="14:29" ht="15" customHeight="1" x14ac:dyDescent="0.25"/>
    <row r="40" spans="14:29" ht="15" customHeight="1" x14ac:dyDescent="0.25"/>
    <row r="41" spans="14:29" ht="15" customHeight="1" x14ac:dyDescent="0.25"/>
    <row r="42" spans="14:29" ht="15" customHeight="1" x14ac:dyDescent="0.25"/>
    <row r="43" spans="14:29" ht="15" customHeight="1" x14ac:dyDescent="0.25">
      <c r="N43" s="54"/>
      <c r="O43" s="54"/>
      <c r="P43" s="54"/>
    </row>
    <row r="44" spans="14:29" ht="15" customHeight="1" x14ac:dyDescent="0.25">
      <c r="N44" s="54"/>
      <c r="O44" s="54"/>
      <c r="P44" s="54"/>
    </row>
    <row r="45" spans="14:29" x14ac:dyDescent="0.25">
      <c r="N45" s="54"/>
      <c r="O45" s="54"/>
      <c r="P45" s="54"/>
    </row>
    <row r="46" spans="14:29" ht="15" customHeight="1" x14ac:dyDescent="0.25">
      <c r="N46" s="54"/>
      <c r="O46" s="54"/>
      <c r="P46" s="54"/>
    </row>
    <row r="47" spans="14:29" ht="15" customHeight="1" x14ac:dyDescent="0.25">
      <c r="N47" s="54"/>
      <c r="O47" s="54"/>
      <c r="P47" s="54"/>
    </row>
    <row r="48" spans="14:29" x14ac:dyDescent="0.25">
      <c r="N48" s="54"/>
      <c r="O48" s="54"/>
      <c r="P48" s="54"/>
    </row>
    <row r="49" spans="14:19" ht="30.6" customHeight="1" x14ac:dyDescent="0.25">
      <c r="N49" s="54"/>
      <c r="O49" s="54"/>
      <c r="P49" s="54"/>
    </row>
    <row r="50" spans="14:19" x14ac:dyDescent="0.25">
      <c r="N50" s="54"/>
      <c r="O50" s="54"/>
      <c r="P50" s="54"/>
    </row>
    <row r="51" spans="14:19" x14ac:dyDescent="0.25">
      <c r="N51" s="54"/>
      <c r="O51" s="54"/>
      <c r="P51" s="54"/>
    </row>
    <row r="52" spans="14:19" x14ac:dyDescent="0.25">
      <c r="N52" s="54"/>
      <c r="O52" s="54"/>
      <c r="P52" s="54"/>
    </row>
    <row r="53" spans="14:19" x14ac:dyDescent="0.25">
      <c r="N53" s="54"/>
      <c r="O53" s="54"/>
      <c r="P53" s="54"/>
    </row>
    <row r="54" spans="14:19" ht="15" customHeight="1" x14ac:dyDescent="0.25">
      <c r="N54" s="54"/>
      <c r="O54" s="54"/>
      <c r="P54" s="54"/>
    </row>
    <row r="55" spans="14:19" ht="15" customHeight="1" x14ac:dyDescent="0.25">
      <c r="N55" s="54"/>
      <c r="O55" s="54"/>
      <c r="P55" s="54"/>
    </row>
    <row r="56" spans="14:19" x14ac:dyDescent="0.25">
      <c r="N56" s="54"/>
      <c r="O56" s="54"/>
      <c r="P56" s="54"/>
    </row>
    <row r="57" spans="14:19" x14ac:dyDescent="0.25">
      <c r="N57" s="54"/>
      <c r="O57" s="54"/>
      <c r="P57" s="54"/>
    </row>
    <row r="58" spans="14:19" x14ac:dyDescent="0.25">
      <c r="N58" s="54"/>
      <c r="O58" s="54"/>
      <c r="P58" s="54"/>
    </row>
    <row r="59" spans="14:19" x14ac:dyDescent="0.25">
      <c r="N59" s="54"/>
      <c r="O59" s="54"/>
      <c r="P59" s="54"/>
    </row>
    <row r="60" spans="14:19" x14ac:dyDescent="0.25">
      <c r="N60" s="54"/>
      <c r="O60" s="54"/>
      <c r="P60" s="54"/>
    </row>
    <row r="61" spans="14:19" x14ac:dyDescent="0.25">
      <c r="N61" s="54"/>
      <c r="O61" s="54"/>
      <c r="P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ht="18" customHeight="1" x14ac:dyDescent="0.25">
      <c r="N72" s="54"/>
      <c r="O72" s="54"/>
      <c r="P72" s="54"/>
      <c r="Q72" s="54"/>
      <c r="R72" s="54"/>
      <c r="S72" s="54"/>
    </row>
    <row r="73" spans="14:19" ht="18" customHeight="1" x14ac:dyDescent="0.25">
      <c r="N73" s="54"/>
      <c r="O73" s="54"/>
      <c r="P73" s="54"/>
      <c r="Q73" s="54"/>
      <c r="R73" s="54"/>
      <c r="S73" s="54"/>
    </row>
    <row r="74" spans="14:19" ht="18" customHeight="1" x14ac:dyDescent="0.25">
      <c r="N74" s="54"/>
      <c r="O74" s="54"/>
      <c r="P74" s="54"/>
      <c r="Q74" s="54"/>
      <c r="R74" s="54"/>
      <c r="S74" s="54"/>
    </row>
    <row r="75" spans="14:19" ht="18" customHeight="1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26.25" customHeight="1" x14ac:dyDescent="0.25">
      <c r="N78" s="54"/>
      <c r="O78" s="54"/>
      <c r="P78" s="54"/>
      <c r="Q78" s="54"/>
      <c r="R78" s="54"/>
      <c r="S78" s="54"/>
    </row>
    <row r="79" spans="14:19" ht="15" customHeight="1" x14ac:dyDescent="0.25">
      <c r="N79" s="54"/>
      <c r="O79" s="54"/>
      <c r="P79" s="54"/>
      <c r="Q79" s="54"/>
      <c r="R79" s="54"/>
      <c r="S79" s="54"/>
    </row>
    <row r="80" spans="14:19" ht="15" customHeight="1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ht="1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x14ac:dyDescent="0.25">
      <c r="N85" s="54"/>
      <c r="O85" s="54"/>
      <c r="P85" s="54"/>
      <c r="Q85" s="54"/>
      <c r="R85" s="54"/>
      <c r="S85" s="54"/>
    </row>
    <row r="86" spans="14:19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R89" s="54"/>
      <c r="S89" s="54"/>
    </row>
    <row r="90" spans="14:19" x14ac:dyDescent="0.25">
      <c r="R90" s="54"/>
      <c r="S90" s="54"/>
    </row>
    <row r="91" spans="14:19" x14ac:dyDescent="0.25">
      <c r="R91" s="54"/>
      <c r="S91" s="54"/>
    </row>
    <row r="92" spans="14:19" x14ac:dyDescent="0.25">
      <c r="R92" s="54"/>
      <c r="S92" s="54"/>
    </row>
    <row r="93" spans="14:19" ht="14.45" customHeight="1" x14ac:dyDescent="0.25">
      <c r="R93" s="54"/>
      <c r="S93" s="54"/>
    </row>
    <row r="94" spans="14:19" ht="14.45" customHeight="1" x14ac:dyDescent="0.25"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ht="15" customHeight="1" x14ac:dyDescent="0.25">
      <c r="R97" s="54"/>
      <c r="S97" s="54"/>
    </row>
    <row r="98" spans="18:19" ht="15" customHeight="1" x14ac:dyDescent="0.25">
      <c r="R98" s="54"/>
      <c r="S98" s="54"/>
    </row>
    <row r="99" spans="18:19" ht="15" customHeight="1" x14ac:dyDescent="0.25">
      <c r="R99" s="54"/>
      <c r="S99" s="54"/>
    </row>
    <row r="100" spans="18:19" ht="15" customHeight="1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/>
    <row r="105" spans="18:19" ht="15" customHeight="1" x14ac:dyDescent="0.25"/>
    <row r="106" spans="18:19" ht="15" customHeight="1" x14ac:dyDescent="0.25">
      <c r="R106" s="54"/>
      <c r="S106" s="54"/>
    </row>
    <row r="107" spans="18:19" ht="15" customHeight="1" x14ac:dyDescent="0.25">
      <c r="S107" s="54"/>
    </row>
    <row r="108" spans="18:19" ht="15" customHeight="1" x14ac:dyDescent="0.25">
      <c r="S108" s="54"/>
    </row>
    <row r="109" spans="18:19" ht="18.75" customHeight="1" x14ac:dyDescent="0.25">
      <c r="R109" s="54"/>
      <c r="S109" s="54"/>
    </row>
    <row r="110" spans="18:19" ht="15" customHeight="1" x14ac:dyDescent="0.25">
      <c r="R110" s="54"/>
      <c r="S110" s="54"/>
    </row>
    <row r="111" spans="18:19" ht="32.25" customHeight="1" x14ac:dyDescent="0.25">
      <c r="R111" s="54"/>
      <c r="S111" s="54"/>
    </row>
    <row r="112" spans="18:19" ht="15" customHeight="1" x14ac:dyDescent="0.25">
      <c r="R112" s="54"/>
      <c r="S112" s="54"/>
    </row>
    <row r="113" spans="14:19" ht="26.25" customHeight="1" x14ac:dyDescent="0.25">
      <c r="R113" s="54"/>
      <c r="S113" s="54"/>
    </row>
    <row r="114" spans="14:19" ht="33.7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1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x14ac:dyDescent="0.25">
      <c r="R120" s="54"/>
      <c r="S120" s="54"/>
    </row>
    <row r="121" spans="14:19" x14ac:dyDescent="0.25">
      <c r="N121" s="54"/>
      <c r="O121" s="54"/>
      <c r="P121" s="54"/>
      <c r="Q121" s="54"/>
      <c r="R121" s="54"/>
      <c r="S121" s="54"/>
    </row>
    <row r="122" spans="14:19" x14ac:dyDescent="0.25">
      <c r="S122" s="54"/>
    </row>
    <row r="123" spans="14:19" x14ac:dyDescent="0.25">
      <c r="S123" s="54"/>
    </row>
    <row r="124" spans="14:19" ht="14.45" customHeight="1" x14ac:dyDescent="0.25">
      <c r="S124" s="54"/>
    </row>
    <row r="125" spans="14:19" ht="14.45" customHeight="1" x14ac:dyDescent="0.25">
      <c r="S125" s="54"/>
    </row>
    <row r="126" spans="14:19" x14ac:dyDescent="0.25">
      <c r="S126" s="54"/>
    </row>
    <row r="127" spans="14:19" x14ac:dyDescent="0.25">
      <c r="S127" s="54"/>
    </row>
    <row r="128" spans="14:19" ht="14.45" customHeight="1" x14ac:dyDescent="0.25">
      <c r="S128" s="54"/>
    </row>
    <row r="129" spans="14:19" ht="14.45" customHeight="1" x14ac:dyDescent="0.25">
      <c r="S129" s="54"/>
    </row>
    <row r="130" spans="14:19" ht="14.45" customHeight="1" x14ac:dyDescent="0.25">
      <c r="S130" s="54"/>
    </row>
    <row r="131" spans="14:19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N138" s="54"/>
      <c r="O138" s="54"/>
      <c r="P138" s="54"/>
      <c r="Q138" s="54"/>
      <c r="R138" s="54"/>
      <c r="S138" s="54"/>
    </row>
    <row r="139" spans="14:19" x14ac:dyDescent="0.25">
      <c r="N139" s="54"/>
      <c r="O139" s="54"/>
      <c r="P139" s="54"/>
      <c r="Q139" s="54"/>
      <c r="R139" s="54"/>
      <c r="S139" s="54"/>
    </row>
  </sheetData>
  <mergeCells count="12">
    <mergeCell ref="S6:AB7"/>
    <mergeCell ref="S9:U10"/>
    <mergeCell ref="Q13:R14"/>
    <mergeCell ref="S13:T14"/>
    <mergeCell ref="Q17:R18"/>
    <mergeCell ref="S17:T18"/>
    <mergeCell ref="Q29:R30"/>
    <mergeCell ref="Q21:R22"/>
    <mergeCell ref="S21:T22"/>
    <mergeCell ref="Q25:R26"/>
    <mergeCell ref="S25:T26"/>
    <mergeCell ref="S29:T30"/>
  </mergeCells>
  <pageMargins left="0.7" right="0.7" top="0.75" bottom="0.75" header="0.3" footer="0.3"/>
  <pageSetup scale="23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9275-F4F1-4EC5-83D7-533F04703768}">
  <sheetPr>
    <pageSetUpPr fitToPage="1"/>
  </sheetPr>
  <dimension ref="N6:AI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9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9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9:28" x14ac:dyDescent="0.25">
      <c r="S9" s="120"/>
      <c r="T9" s="120"/>
      <c r="U9" s="120"/>
    </row>
    <row r="10" spans="19:28" x14ac:dyDescent="0.25">
      <c r="S10" s="120"/>
      <c r="T10" s="120"/>
      <c r="U10" s="120"/>
    </row>
    <row r="13" spans="19:28" ht="15" customHeight="1" x14ac:dyDescent="0.25">
      <c r="T13" s="120"/>
      <c r="U13" s="120"/>
      <c r="V13" s="120"/>
    </row>
    <row r="14" spans="19:28" ht="15" customHeight="1" x14ac:dyDescent="0.25">
      <c r="T14" s="120"/>
      <c r="U14" s="120"/>
      <c r="V14" s="120"/>
    </row>
    <row r="16" spans="19:28" ht="15" customHeight="1" x14ac:dyDescent="0.25"/>
    <row r="17" spans="18:21" ht="15" customHeight="1" x14ac:dyDescent="0.25">
      <c r="R17" s="209" t="s">
        <v>46</v>
      </c>
      <c r="S17" s="209"/>
      <c r="T17" s="210">
        <v>1000</v>
      </c>
      <c r="U17" s="202"/>
    </row>
    <row r="18" spans="18:21" x14ac:dyDescent="0.25">
      <c r="R18" s="209"/>
      <c r="S18" s="209"/>
      <c r="T18" s="203"/>
      <c r="U18" s="204"/>
    </row>
    <row r="20" spans="18:21" ht="25.9" customHeight="1" x14ac:dyDescent="0.25">
      <c r="R20" s="55"/>
    </row>
    <row r="21" spans="18:21" ht="14.45" customHeight="1" x14ac:dyDescent="0.25">
      <c r="R21" s="209" t="s">
        <v>56</v>
      </c>
      <c r="S21" s="209"/>
      <c r="T21" s="210">
        <v>1022</v>
      </c>
      <c r="U21" s="202"/>
    </row>
    <row r="22" spans="18:21" ht="14.45" customHeight="1" x14ac:dyDescent="0.25">
      <c r="R22" s="209"/>
      <c r="S22" s="209"/>
      <c r="T22" s="203"/>
      <c r="U22" s="204"/>
    </row>
    <row r="23" spans="18:21" ht="14.45" customHeight="1" x14ac:dyDescent="0.25"/>
    <row r="25" spans="18:21" x14ac:dyDescent="0.25">
      <c r="R25" s="209" t="s">
        <v>58</v>
      </c>
      <c r="S25" s="209"/>
      <c r="T25" s="210">
        <v>80</v>
      </c>
      <c r="U25" s="202"/>
    </row>
    <row r="26" spans="18:21" x14ac:dyDescent="0.25">
      <c r="R26" s="209"/>
      <c r="S26" s="209"/>
      <c r="T26" s="203"/>
      <c r="U26" s="204"/>
    </row>
    <row r="29" spans="18:21" x14ac:dyDescent="0.25">
      <c r="R29" s="211" t="s">
        <v>59</v>
      </c>
      <c r="S29" s="209"/>
      <c r="T29" s="212">
        <v>0.05</v>
      </c>
      <c r="U29" s="213"/>
    </row>
    <row r="30" spans="18:21" x14ac:dyDescent="0.25">
      <c r="R30" s="209"/>
      <c r="S30" s="209"/>
      <c r="T30" s="214"/>
      <c r="U30" s="215"/>
    </row>
    <row r="31" spans="18:21" ht="33.75" x14ac:dyDescent="0.25">
      <c r="R31" s="68"/>
      <c r="S31" s="68"/>
    </row>
    <row r="32" spans="18:21" x14ac:dyDescent="0.25">
      <c r="R32" s="211" t="s">
        <v>63</v>
      </c>
      <c r="S32" s="209"/>
      <c r="T32" s="212">
        <f>1-T29</f>
        <v>0.95</v>
      </c>
      <c r="U32" s="213"/>
    </row>
    <row r="33" spans="17:35" x14ac:dyDescent="0.25">
      <c r="R33" s="209"/>
      <c r="S33" s="209"/>
      <c r="T33" s="214"/>
      <c r="U33" s="215"/>
    </row>
    <row r="37" spans="17:35" x14ac:dyDescent="0.25">
      <c r="R37" s="216" t="s">
        <v>53</v>
      </c>
      <c r="S37" s="216"/>
      <c r="T37" s="210">
        <v>64</v>
      </c>
      <c r="U37" s="217"/>
    </row>
    <row r="38" spans="17:35" x14ac:dyDescent="0.25">
      <c r="R38" s="216"/>
      <c r="S38" s="216"/>
      <c r="T38" s="218"/>
      <c r="U38" s="219"/>
    </row>
    <row r="39" spans="17:35" x14ac:dyDescent="0.25">
      <c r="V39" s="54"/>
      <c r="W39" s="54"/>
      <c r="X39" s="54"/>
      <c r="Y39" s="54"/>
      <c r="Z39" s="54"/>
      <c r="AA39" s="54"/>
      <c r="AB39" s="54"/>
      <c r="AC39" s="54"/>
      <c r="AD39" s="54"/>
    </row>
    <row r="40" spans="17:35" ht="14.45" customHeight="1" x14ac:dyDescent="0.25"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242" t="s">
        <v>67</v>
      </c>
      <c r="AF40" s="242"/>
      <c r="AG40" s="243"/>
      <c r="AH40" s="223">
        <f>_xlfn.NORM.S.INV(0.95)</f>
        <v>1.6448536269514715</v>
      </c>
      <c r="AI40" s="224"/>
    </row>
    <row r="41" spans="17:35" ht="14.45" customHeight="1" x14ac:dyDescent="0.25"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242"/>
      <c r="AF41" s="242"/>
      <c r="AG41" s="243"/>
      <c r="AH41" s="225"/>
      <c r="AI41" s="226"/>
    </row>
    <row r="42" spans="17:35" ht="14.45" customHeight="1" x14ac:dyDescent="0.25"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242"/>
      <c r="AF42" s="242"/>
      <c r="AG42" s="243"/>
      <c r="AH42" s="225"/>
      <c r="AI42" s="226"/>
    </row>
    <row r="43" spans="17:35" ht="14.45" customHeight="1" x14ac:dyDescent="0.25"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242"/>
      <c r="AF43" s="242"/>
      <c r="AG43" s="243"/>
      <c r="AH43" s="227"/>
      <c r="AI43" s="228"/>
    </row>
    <row r="44" spans="17:35" x14ac:dyDescent="0.25">
      <c r="S44" s="54"/>
      <c r="T44" s="54"/>
      <c r="U44" s="229" t="s">
        <v>56</v>
      </c>
      <c r="V44" s="231">
        <f>T21</f>
        <v>1022</v>
      </c>
      <c r="W44" s="232"/>
      <c r="AC44" s="54"/>
      <c r="AD44" s="54"/>
    </row>
    <row r="45" spans="17:35" ht="15" customHeight="1" x14ac:dyDescent="0.25">
      <c r="S45" s="54"/>
      <c r="T45" s="54"/>
      <c r="U45" s="230"/>
      <c r="V45" s="233"/>
      <c r="W45" s="234"/>
      <c r="AC45" s="54"/>
      <c r="AD45" s="54"/>
    </row>
    <row r="46" spans="17:35" ht="15" customHeight="1" x14ac:dyDescent="0.25">
      <c r="S46" s="54"/>
      <c r="T46" s="54"/>
      <c r="U46" s="54"/>
      <c r="V46" s="69"/>
      <c r="Y46" s="54"/>
      <c r="Z46" s="54"/>
    </row>
    <row r="47" spans="17:35" ht="15" customHeight="1" x14ac:dyDescent="0.25">
      <c r="Q47" s="54"/>
      <c r="R47" s="54"/>
      <c r="S47" s="54"/>
      <c r="T47" s="235" t="s">
        <v>60</v>
      </c>
      <c r="U47" s="229" t="s">
        <v>56</v>
      </c>
      <c r="V47" s="231">
        <f>T17</f>
        <v>1000</v>
      </c>
      <c r="W47" s="232"/>
      <c r="Y47" s="54"/>
      <c r="Z47" s="54"/>
    </row>
    <row r="48" spans="17:35" ht="15" customHeight="1" x14ac:dyDescent="0.25">
      <c r="Q48" s="54"/>
      <c r="R48" s="54"/>
      <c r="S48" s="54"/>
      <c r="T48" s="236"/>
      <c r="U48" s="230"/>
      <c r="V48" s="233"/>
      <c r="W48" s="234"/>
      <c r="AB48" s="54"/>
      <c r="AC48" s="54"/>
      <c r="AD48" s="54"/>
    </row>
    <row r="49" spans="14:30" ht="22.5" x14ac:dyDescent="0.25">
      <c r="N49" s="54"/>
      <c r="O49" s="54"/>
      <c r="P49" s="54"/>
      <c r="Q49" s="54"/>
      <c r="R49" s="54"/>
      <c r="S49" s="54"/>
      <c r="T49" s="54"/>
      <c r="U49" s="54"/>
      <c r="V49" s="70"/>
      <c r="AD49" s="54"/>
    </row>
    <row r="50" spans="14:30" x14ac:dyDescent="0.25">
      <c r="N50" s="54"/>
      <c r="O50" s="54"/>
      <c r="P50" s="54"/>
      <c r="Q50" s="54"/>
      <c r="R50" s="54"/>
      <c r="S50" s="54"/>
      <c r="T50" s="235" t="s">
        <v>47</v>
      </c>
      <c r="U50" s="229" t="s">
        <v>56</v>
      </c>
      <c r="V50" s="231">
        <f>T25</f>
        <v>80</v>
      </c>
      <c r="W50" s="232"/>
      <c r="Y50" s="54"/>
      <c r="AD50" s="54"/>
    </row>
    <row r="51" spans="14:30" x14ac:dyDescent="0.25">
      <c r="N51" s="54"/>
      <c r="O51" s="54"/>
      <c r="P51" s="54"/>
      <c r="Q51" s="54"/>
      <c r="R51" s="54"/>
      <c r="S51" s="54"/>
      <c r="T51" s="236"/>
      <c r="U51" s="230"/>
      <c r="V51" s="233"/>
      <c r="W51" s="234"/>
      <c r="Y51" s="54"/>
      <c r="Z51" s="54"/>
      <c r="AA51" s="54"/>
      <c r="AB51" s="54"/>
      <c r="AC51" s="54"/>
      <c r="AD51" s="54"/>
    </row>
    <row r="52" spans="14:30" ht="22.5" x14ac:dyDescent="0.25">
      <c r="N52" s="54"/>
      <c r="O52" s="54"/>
      <c r="P52" s="54"/>
      <c r="Q52" s="54"/>
      <c r="R52" s="54"/>
      <c r="S52" s="54"/>
      <c r="T52" s="54"/>
      <c r="U52" s="54"/>
      <c r="V52" s="70"/>
      <c r="Y52" s="54"/>
      <c r="Z52" s="54"/>
      <c r="AA52" s="54"/>
      <c r="AB52" s="54"/>
      <c r="AC52" s="54"/>
      <c r="AD52" s="54"/>
    </row>
    <row r="53" spans="14:30" ht="30.6" customHeight="1" x14ac:dyDescent="3.5">
      <c r="N53" s="54"/>
      <c r="O53" s="54"/>
      <c r="P53" s="54"/>
      <c r="Q53" s="54"/>
      <c r="R53" s="54"/>
      <c r="S53" s="54"/>
      <c r="T53" s="71" t="s">
        <v>61</v>
      </c>
      <c r="U53" s="72" t="s">
        <v>56</v>
      </c>
      <c r="V53" s="237">
        <v>64</v>
      </c>
      <c r="W53" s="238"/>
      <c r="Y53" s="54"/>
      <c r="Z53" s="73" t="s">
        <v>62</v>
      </c>
      <c r="AA53" s="54"/>
      <c r="AB53" s="54"/>
      <c r="AC53" s="54"/>
      <c r="AD53" s="54"/>
    </row>
    <row r="54" spans="14:30" x14ac:dyDescent="0.25"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</row>
    <row r="55" spans="14:30" x14ac:dyDescent="0.25">
      <c r="N55" s="54"/>
      <c r="O55" s="54"/>
      <c r="P55" s="54"/>
      <c r="Q55" s="54"/>
      <c r="R55" s="54"/>
      <c r="S55" s="54"/>
      <c r="X55" s="54"/>
      <c r="Y55" s="54"/>
      <c r="Z55" s="54"/>
      <c r="AA55" s="54"/>
      <c r="AB55" s="54"/>
      <c r="AC55" s="54"/>
      <c r="AD55" s="54"/>
    </row>
    <row r="56" spans="14:30" ht="29.25" x14ac:dyDescent="0.25">
      <c r="N56" s="54"/>
      <c r="O56" s="54"/>
      <c r="P56" s="54"/>
      <c r="Q56" s="54"/>
      <c r="R56" s="54"/>
      <c r="S56" s="54"/>
      <c r="T56" s="54"/>
      <c r="U56" s="72" t="s">
        <v>56</v>
      </c>
      <c r="V56" s="237">
        <f>SQRT(V53)</f>
        <v>8</v>
      </c>
      <c r="W56" s="238"/>
      <c r="X56" s="54"/>
      <c r="Y56" s="54"/>
      <c r="Z56" s="54"/>
      <c r="AA56" s="54"/>
      <c r="AB56" s="54"/>
      <c r="AC56" s="54"/>
      <c r="AD56" s="54"/>
    </row>
    <row r="57" spans="14:30" x14ac:dyDescent="0.25"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</row>
    <row r="58" spans="14:30" x14ac:dyDescent="0.25">
      <c r="N58" s="54"/>
      <c r="O58" s="54"/>
      <c r="P58" s="54"/>
      <c r="Q58" s="54"/>
      <c r="R58" s="54"/>
      <c r="S58" s="54"/>
      <c r="T58" s="205">
        <f>(V44-V47)/(V50/V56)</f>
        <v>2.2000000000000002</v>
      </c>
      <c r="U58" s="220"/>
      <c r="V58" s="220"/>
      <c r="W58" s="206"/>
      <c r="X58" s="54"/>
      <c r="Y58" s="54"/>
      <c r="Z58" s="54"/>
      <c r="AA58" s="54"/>
      <c r="AB58" s="54"/>
      <c r="AC58" s="54"/>
      <c r="AD58" s="54"/>
    </row>
    <row r="59" spans="14:30" x14ac:dyDescent="0.25">
      <c r="N59" s="54"/>
      <c r="O59" s="54"/>
      <c r="P59" s="54"/>
      <c r="Q59" s="54"/>
      <c r="R59" s="54"/>
      <c r="S59" s="54"/>
      <c r="T59" s="207"/>
      <c r="U59" s="221"/>
      <c r="V59" s="221"/>
      <c r="W59" s="208"/>
      <c r="X59" s="54"/>
      <c r="Y59" s="54"/>
      <c r="Z59" s="54"/>
      <c r="AA59" s="54"/>
      <c r="AB59" s="54"/>
      <c r="AC59" s="54"/>
      <c r="AD59" s="54"/>
    </row>
    <row r="60" spans="14:30" x14ac:dyDescent="0.25"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</row>
    <row r="61" spans="14:30" x14ac:dyDescent="0.25"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</row>
    <row r="62" spans="14:30" x14ac:dyDescent="0.25">
      <c r="N62" s="54"/>
      <c r="O62" s="54"/>
      <c r="P62" s="54"/>
      <c r="Q62" s="54"/>
      <c r="R62" s="54"/>
      <c r="S62" s="54"/>
      <c r="T62" s="54"/>
    </row>
    <row r="63" spans="14:30" x14ac:dyDescent="0.25">
      <c r="N63" s="54"/>
      <c r="O63" s="54"/>
      <c r="P63" s="54"/>
      <c r="Q63" s="54"/>
      <c r="R63" s="54"/>
      <c r="S63" s="54"/>
      <c r="T63" s="54"/>
    </row>
    <row r="64" spans="14:30" x14ac:dyDescent="0.25">
      <c r="N64" s="54"/>
      <c r="O64" s="54"/>
      <c r="P64" s="54"/>
      <c r="Q64" s="54"/>
      <c r="R64" s="54"/>
      <c r="S64" s="54"/>
      <c r="T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8">
    <mergeCell ref="V53:W53"/>
    <mergeCell ref="V56:W56"/>
    <mergeCell ref="T58:W59"/>
    <mergeCell ref="T47:T48"/>
    <mergeCell ref="U47:U48"/>
    <mergeCell ref="V47:W48"/>
    <mergeCell ref="T50:T51"/>
    <mergeCell ref="U50:U51"/>
    <mergeCell ref="V50:W51"/>
    <mergeCell ref="R37:S38"/>
    <mergeCell ref="T37:U38"/>
    <mergeCell ref="AE40:AG43"/>
    <mergeCell ref="AH40:AI43"/>
    <mergeCell ref="U44:U45"/>
    <mergeCell ref="V44:W45"/>
    <mergeCell ref="R25:S26"/>
    <mergeCell ref="T25:U26"/>
    <mergeCell ref="R29:S30"/>
    <mergeCell ref="T29:U30"/>
    <mergeCell ref="R32:S33"/>
    <mergeCell ref="T32:U33"/>
    <mergeCell ref="R21:S22"/>
    <mergeCell ref="T21:U22"/>
    <mergeCell ref="S6:AB7"/>
    <mergeCell ref="S9:U10"/>
    <mergeCell ref="T13:V14"/>
    <mergeCell ref="R17:S18"/>
    <mergeCell ref="T17:U18"/>
  </mergeCells>
  <pageMargins left="0.7" right="0.7" top="0.75" bottom="0.75" header="0.3" footer="0.3"/>
  <pageSetup scale="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N11:O32"/>
  <sheetViews>
    <sheetView zoomScale="70" zoomScaleNormal="70" workbookViewId="0">
      <selection activeCell="P24" sqref="P24"/>
    </sheetView>
  </sheetViews>
  <sheetFormatPr defaultColWidth="9.140625" defaultRowHeight="15" x14ac:dyDescent="0.25"/>
  <cols>
    <col min="1" max="22" width="9.140625" style="1"/>
    <col min="23" max="23" width="11.7109375" style="1" bestFit="1" customWidth="1"/>
    <col min="24" max="24" width="10.7109375" style="1" bestFit="1" customWidth="1"/>
    <col min="25" max="25" width="11" style="1" bestFit="1" customWidth="1"/>
    <col min="26" max="16384" width="9.140625" style="1"/>
  </cols>
  <sheetData>
    <row r="11" spans="14:15" ht="14.45" customHeight="1" x14ac:dyDescent="0.25"/>
    <row r="12" spans="14:15" ht="14.45" customHeight="1" x14ac:dyDescent="0.25"/>
    <row r="15" spans="14:15" ht="15" customHeight="1" x14ac:dyDescent="0.25">
      <c r="N15" s="94">
        <f>STANDARDIZE(275,250,25)</f>
        <v>1</v>
      </c>
      <c r="O15" s="95"/>
    </row>
    <row r="16" spans="14:15" ht="15" customHeight="1" x14ac:dyDescent="0.25">
      <c r="N16" s="96"/>
      <c r="O16" s="97"/>
    </row>
    <row r="19" ht="15" customHeight="1" x14ac:dyDescent="0.25"/>
    <row r="20" ht="15" customHeight="1" x14ac:dyDescent="0.25"/>
    <row r="23" ht="15" customHeight="1" x14ac:dyDescent="0.25"/>
    <row r="24" ht="15" customHeight="1" x14ac:dyDescent="0.25"/>
    <row r="27" ht="15" customHeight="1" x14ac:dyDescent="0.25"/>
    <row r="28" ht="15" customHeight="1" x14ac:dyDescent="0.25"/>
    <row r="31" ht="15" customHeight="1" x14ac:dyDescent="0.25"/>
    <row r="32" ht="15" customHeight="1" x14ac:dyDescent="0.25"/>
  </sheetData>
  <mergeCells count="1">
    <mergeCell ref="N15:O16"/>
  </mergeCells>
  <pageMargins left="0.7" right="0.7" top="0.75" bottom="0.75" header="0.3" footer="0.3"/>
  <pageSetup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F4D48-18F9-4976-9DCD-C9245EB308FC}">
  <sheetPr>
    <pageSetUpPr fitToPage="1"/>
  </sheetPr>
  <dimension ref="N6:AD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9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9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9:28" x14ac:dyDescent="0.25">
      <c r="S9" s="120"/>
      <c r="T9" s="120"/>
      <c r="U9" s="120"/>
    </row>
    <row r="10" spans="19:28" x14ac:dyDescent="0.25">
      <c r="S10" s="120"/>
      <c r="T10" s="120"/>
      <c r="U10" s="120"/>
    </row>
    <row r="13" spans="19:28" ht="15" customHeight="1" x14ac:dyDescent="0.25">
      <c r="T13" s="120"/>
      <c r="U13" s="120"/>
      <c r="V13" s="120"/>
    </row>
    <row r="14" spans="19:28" ht="15" customHeight="1" x14ac:dyDescent="0.25">
      <c r="T14" s="120"/>
      <c r="U14" s="120"/>
      <c r="V14" s="120"/>
    </row>
    <row r="16" spans="19:28" ht="15" customHeight="1" x14ac:dyDescent="0.25"/>
    <row r="17" spans="18:21" ht="15" customHeight="1" x14ac:dyDescent="0.25">
      <c r="R17" s="209"/>
      <c r="S17" s="209"/>
      <c r="T17" s="210"/>
      <c r="U17" s="202"/>
    </row>
    <row r="18" spans="18:21" x14ac:dyDescent="0.25">
      <c r="R18" s="209"/>
      <c r="S18" s="209"/>
      <c r="T18" s="203"/>
      <c r="U18" s="204"/>
    </row>
    <row r="20" spans="18:21" ht="25.9" customHeight="1" x14ac:dyDescent="0.25">
      <c r="R20" s="55"/>
    </row>
    <row r="21" spans="18:21" ht="14.45" customHeight="1" x14ac:dyDescent="0.25">
      <c r="R21" s="209"/>
      <c r="S21" s="209"/>
      <c r="T21" s="210"/>
      <c r="U21" s="202"/>
    </row>
    <row r="22" spans="18:21" ht="17.25" customHeight="1" x14ac:dyDescent="0.25">
      <c r="R22" s="209"/>
      <c r="S22" s="209"/>
      <c r="T22" s="203"/>
      <c r="U22" s="204"/>
    </row>
    <row r="23" spans="18:21" ht="14.45" customHeight="1" x14ac:dyDescent="0.25"/>
    <row r="25" spans="18:21" x14ac:dyDescent="0.25">
      <c r="R25" s="209"/>
      <c r="S25" s="209"/>
      <c r="T25" s="210"/>
      <c r="U25" s="202"/>
    </row>
    <row r="26" spans="18:21" x14ac:dyDescent="0.25">
      <c r="R26" s="209"/>
      <c r="S26" s="209"/>
      <c r="T26" s="203"/>
      <c r="U26" s="204"/>
    </row>
    <row r="29" spans="18:21" x14ac:dyDescent="0.25">
      <c r="R29" s="211"/>
      <c r="S29" s="209"/>
      <c r="T29" s="212"/>
      <c r="U29" s="213"/>
    </row>
    <row r="30" spans="18:21" x14ac:dyDescent="0.25">
      <c r="R30" s="209"/>
      <c r="S30" s="209"/>
      <c r="T30" s="214"/>
      <c r="U30" s="215"/>
    </row>
    <row r="31" spans="18:21" ht="33.75" x14ac:dyDescent="0.25">
      <c r="R31" s="68"/>
      <c r="S31" s="68"/>
    </row>
    <row r="32" spans="18:21" x14ac:dyDescent="0.25">
      <c r="R32" s="211"/>
      <c r="S32" s="209"/>
      <c r="T32" s="212"/>
      <c r="U32" s="213"/>
    </row>
    <row r="33" spans="17:30" x14ac:dyDescent="0.25">
      <c r="R33" s="209"/>
      <c r="S33" s="209"/>
      <c r="T33" s="214"/>
      <c r="U33" s="215"/>
    </row>
    <row r="37" spans="17:30" x14ac:dyDescent="0.25">
      <c r="R37" s="216"/>
      <c r="S37" s="216"/>
      <c r="T37" s="239"/>
      <c r="U37" s="239"/>
    </row>
    <row r="38" spans="17:30" x14ac:dyDescent="0.25">
      <c r="R38" s="216"/>
      <c r="S38" s="216"/>
      <c r="T38" s="239"/>
      <c r="U38" s="239"/>
    </row>
    <row r="39" spans="17:30" x14ac:dyDescent="0.25">
      <c r="V39" s="54"/>
      <c r="W39" s="54"/>
      <c r="X39" s="54"/>
      <c r="Y39" s="54"/>
      <c r="Z39" s="54"/>
      <c r="AA39" s="54"/>
      <c r="AB39" s="54"/>
      <c r="AC39" s="54"/>
      <c r="AD39" s="54"/>
    </row>
    <row r="40" spans="17:30" ht="14.45" customHeight="1" x14ac:dyDescent="0.25">
      <c r="R40" s="54"/>
    </row>
    <row r="41" spans="17:30" ht="14.45" customHeight="1" x14ac:dyDescent="0.25"/>
    <row r="42" spans="17:30" ht="14.45" customHeight="1" x14ac:dyDescent="0.25"/>
    <row r="43" spans="17:30" ht="14.45" customHeight="1" x14ac:dyDescent="0.25"/>
    <row r="44" spans="17:30" ht="15" customHeight="1" x14ac:dyDescent="0.25"/>
    <row r="45" spans="17:30" ht="15" customHeight="1" x14ac:dyDescent="0.25"/>
    <row r="46" spans="17:30" ht="15" customHeight="1" x14ac:dyDescent="0.25"/>
    <row r="47" spans="17:30" ht="15" customHeight="1" x14ac:dyDescent="0.25">
      <c r="Q47" s="54"/>
      <c r="R47" s="54"/>
    </row>
    <row r="48" spans="17:30" ht="15" customHeight="1" x14ac:dyDescent="0.25">
      <c r="Q48" s="54"/>
      <c r="R48" s="54"/>
    </row>
    <row r="49" spans="14:18" x14ac:dyDescent="0.25">
      <c r="N49" s="54"/>
      <c r="O49" s="54"/>
      <c r="P49" s="54"/>
      <c r="Q49" s="54"/>
      <c r="R49" s="54"/>
    </row>
    <row r="50" spans="14:18" ht="15" customHeight="1" x14ac:dyDescent="0.25">
      <c r="N50" s="54"/>
      <c r="O50" s="54"/>
      <c r="P50" s="54"/>
      <c r="Q50" s="54"/>
      <c r="R50" s="54"/>
    </row>
    <row r="51" spans="14:18" ht="15" customHeight="1" x14ac:dyDescent="0.25">
      <c r="N51" s="54"/>
      <c r="O51" s="54"/>
      <c r="P51" s="54"/>
      <c r="Q51" s="54"/>
      <c r="R51" s="54"/>
    </row>
    <row r="52" spans="14:18" x14ac:dyDescent="0.25">
      <c r="N52" s="54"/>
      <c r="O52" s="54"/>
      <c r="P52" s="54"/>
      <c r="Q52" s="54"/>
      <c r="R52" s="54"/>
    </row>
    <row r="53" spans="14:18" ht="30.6" customHeight="1" x14ac:dyDescent="0.25">
      <c r="N53" s="54"/>
      <c r="O53" s="54"/>
      <c r="P53" s="54"/>
      <c r="Q53" s="54"/>
      <c r="R53" s="54"/>
    </row>
    <row r="54" spans="14:18" x14ac:dyDescent="0.25">
      <c r="N54" s="54"/>
      <c r="O54" s="54"/>
      <c r="P54" s="54"/>
      <c r="Q54" s="54"/>
      <c r="R54" s="54"/>
    </row>
    <row r="55" spans="14:18" x14ac:dyDescent="0.25">
      <c r="N55" s="54"/>
      <c r="O55" s="54"/>
      <c r="P55" s="54"/>
      <c r="Q55" s="54"/>
      <c r="R55" s="54"/>
    </row>
    <row r="56" spans="14:18" x14ac:dyDescent="0.25">
      <c r="N56" s="54"/>
      <c r="O56" s="54"/>
      <c r="P56" s="54"/>
      <c r="Q56" s="54"/>
      <c r="R56" s="54"/>
    </row>
    <row r="57" spans="14:18" x14ac:dyDescent="0.25">
      <c r="N57" s="54"/>
      <c r="O57" s="54"/>
      <c r="P57" s="54"/>
      <c r="Q57" s="54"/>
      <c r="R57" s="54"/>
    </row>
    <row r="58" spans="14:18" ht="15" customHeight="1" x14ac:dyDescent="0.25">
      <c r="N58" s="54"/>
      <c r="O58" s="54"/>
      <c r="P58" s="54"/>
      <c r="Q58" s="54"/>
      <c r="R58" s="54"/>
    </row>
    <row r="59" spans="14:18" ht="15" customHeight="1" x14ac:dyDescent="0.25">
      <c r="N59" s="54"/>
      <c r="O59" s="54"/>
      <c r="P59" s="54"/>
      <c r="Q59" s="54"/>
      <c r="R59" s="54"/>
    </row>
    <row r="60" spans="14:18" x14ac:dyDescent="0.25">
      <c r="N60" s="54"/>
      <c r="O60" s="54"/>
      <c r="P60" s="54"/>
      <c r="Q60" s="54"/>
      <c r="R60" s="54"/>
    </row>
    <row r="61" spans="14:18" x14ac:dyDescent="0.25">
      <c r="N61" s="54"/>
      <c r="O61" s="54"/>
      <c r="P61" s="54"/>
      <c r="Q61" s="54"/>
      <c r="R61" s="54"/>
    </row>
    <row r="62" spans="14:18" x14ac:dyDescent="0.25">
      <c r="N62" s="54"/>
      <c r="O62" s="54"/>
      <c r="P62" s="54"/>
      <c r="Q62" s="54"/>
      <c r="R62" s="54"/>
    </row>
    <row r="63" spans="14:18" x14ac:dyDescent="0.25">
      <c r="N63" s="54"/>
      <c r="O63" s="54"/>
      <c r="P63" s="54"/>
      <c r="Q63" s="54"/>
      <c r="R63" s="54"/>
    </row>
    <row r="64" spans="14:18" x14ac:dyDescent="0.25">
      <c r="N64" s="54"/>
      <c r="O64" s="54"/>
      <c r="P64" s="54"/>
      <c r="Q64" s="54"/>
      <c r="R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15">
    <mergeCell ref="S6:AB7"/>
    <mergeCell ref="S9:U10"/>
    <mergeCell ref="T13:V14"/>
    <mergeCell ref="R17:S18"/>
    <mergeCell ref="T17:U18"/>
    <mergeCell ref="R37:S38"/>
    <mergeCell ref="T37:U38"/>
    <mergeCell ref="R32:S33"/>
    <mergeCell ref="T32:U33"/>
    <mergeCell ref="R21:S22"/>
    <mergeCell ref="T21:U22"/>
    <mergeCell ref="R25:S26"/>
    <mergeCell ref="T25:U26"/>
    <mergeCell ref="R29:S30"/>
    <mergeCell ref="T29:U30"/>
  </mergeCells>
  <pageMargins left="0.7" right="0.7" top="0.75" bottom="0.75" header="0.3" footer="0.3"/>
  <pageSetup scale="23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6D23-B2F4-4F2F-9CFA-4A710E78F1C0}">
  <sheetPr>
    <pageSetUpPr fitToPage="1"/>
  </sheetPr>
  <dimension ref="N6:AH145"/>
  <sheetViews>
    <sheetView zoomScale="60" zoomScaleNormal="60" workbookViewId="0">
      <selection activeCell="AG46" sqref="AG46:AH49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2" spans="17:28" x14ac:dyDescent="0.25">
      <c r="S12" s="120"/>
      <c r="T12" s="120"/>
      <c r="U12" s="120"/>
    </row>
    <row r="13" spans="17:28" ht="15" customHeight="1" x14ac:dyDescent="0.25">
      <c r="S13" s="120"/>
      <c r="T13" s="120"/>
      <c r="U13" s="120"/>
    </row>
    <row r="14" spans="17:28" ht="15" customHeight="1" x14ac:dyDescent="0.25"/>
    <row r="16" spans="17:28" ht="15" customHeight="1" x14ac:dyDescent="0.25">
      <c r="Q16" s="209" t="s">
        <v>46</v>
      </c>
      <c r="R16" s="209"/>
      <c r="S16" s="210">
        <v>1000</v>
      </c>
      <c r="T16" s="202"/>
    </row>
    <row r="17" spans="17:32" ht="15" customHeight="1" x14ac:dyDescent="0.25">
      <c r="Q17" s="209"/>
      <c r="R17" s="209"/>
      <c r="S17" s="203"/>
      <c r="T17" s="204"/>
    </row>
    <row r="19" spans="17:32" ht="26.25" x14ac:dyDescent="0.25">
      <c r="Q19" s="55"/>
      <c r="AF19" s="242"/>
    </row>
    <row r="20" spans="17:32" x14ac:dyDescent="0.25">
      <c r="Q20" s="209" t="s">
        <v>56</v>
      </c>
      <c r="R20" s="209"/>
      <c r="S20" s="210">
        <v>975</v>
      </c>
      <c r="T20" s="202"/>
      <c r="AF20" s="242"/>
    </row>
    <row r="21" spans="17:32" ht="16.899999999999999" customHeight="1" x14ac:dyDescent="0.25">
      <c r="Q21" s="209"/>
      <c r="R21" s="209"/>
      <c r="S21" s="203"/>
      <c r="T21" s="204"/>
      <c r="AF21" s="242"/>
    </row>
    <row r="22" spans="17:32" x14ac:dyDescent="0.25">
      <c r="AF22" s="242"/>
    </row>
    <row r="24" spans="17:32" x14ac:dyDescent="0.25">
      <c r="Q24" s="209" t="s">
        <v>58</v>
      </c>
      <c r="R24" s="209"/>
      <c r="S24" s="210">
        <v>90</v>
      </c>
      <c r="T24" s="202"/>
    </row>
    <row r="25" spans="17:32" x14ac:dyDescent="0.25">
      <c r="Q25" s="209"/>
      <c r="R25" s="209"/>
      <c r="S25" s="203"/>
      <c r="T25" s="204"/>
    </row>
    <row r="28" spans="17:32" x14ac:dyDescent="0.25">
      <c r="Q28" s="211" t="s">
        <v>59</v>
      </c>
      <c r="R28" s="209"/>
      <c r="S28" s="212">
        <v>0.05</v>
      </c>
      <c r="T28" s="213"/>
    </row>
    <row r="29" spans="17:32" x14ac:dyDescent="0.25">
      <c r="Q29" s="209"/>
      <c r="R29" s="209"/>
      <c r="S29" s="214"/>
      <c r="T29" s="215"/>
    </row>
    <row r="30" spans="17:32" ht="33.75" x14ac:dyDescent="0.25">
      <c r="Q30" s="68"/>
      <c r="R30" s="68"/>
    </row>
    <row r="32" spans="17:32" ht="14.45" customHeight="1" x14ac:dyDescent="0.25">
      <c r="Q32" s="211" t="s">
        <v>64</v>
      </c>
      <c r="R32" s="209"/>
      <c r="S32" s="212">
        <f>0.05/2</f>
        <v>2.5000000000000001E-2</v>
      </c>
      <c r="T32" s="213"/>
    </row>
    <row r="33" spans="16:34" ht="14.45" customHeight="1" x14ac:dyDescent="0.25">
      <c r="Q33" s="209"/>
      <c r="R33" s="209"/>
      <c r="S33" s="214"/>
      <c r="T33" s="215"/>
    </row>
    <row r="36" spans="16:34" x14ac:dyDescent="0.25">
      <c r="Q36" s="216" t="s">
        <v>53</v>
      </c>
      <c r="R36" s="216"/>
      <c r="S36" s="210">
        <v>81</v>
      </c>
      <c r="T36" s="217"/>
    </row>
    <row r="37" spans="16:34" x14ac:dyDescent="0.25">
      <c r="Q37" s="216"/>
      <c r="R37" s="216"/>
      <c r="S37" s="218"/>
      <c r="T37" s="219"/>
    </row>
    <row r="38" spans="16:34" x14ac:dyDescent="0.25">
      <c r="U38" s="54"/>
      <c r="V38" s="54"/>
      <c r="W38" s="54"/>
      <c r="X38" s="54"/>
      <c r="Y38" s="54"/>
      <c r="Z38" s="54"/>
      <c r="AA38" s="54"/>
      <c r="AB38" s="54"/>
      <c r="AC38" s="54"/>
    </row>
    <row r="39" spans="16:34" x14ac:dyDescent="0.25"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</row>
    <row r="40" spans="16:34" ht="14.45" customHeight="1" x14ac:dyDescent="0.25"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242" t="s">
        <v>67</v>
      </c>
      <c r="AE40" s="242"/>
      <c r="AF40" s="243"/>
      <c r="AG40" s="223">
        <f>_xlfn.NORM.S.INV(0.025)</f>
        <v>-1.9599639845400538</v>
      </c>
      <c r="AH40" s="224"/>
    </row>
    <row r="41" spans="16:34" ht="14.45" customHeight="1" x14ac:dyDescent="0.25"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242"/>
      <c r="AE41" s="242"/>
      <c r="AF41" s="243"/>
      <c r="AG41" s="225"/>
      <c r="AH41" s="226"/>
    </row>
    <row r="42" spans="16:34" ht="14.45" customHeight="1" x14ac:dyDescent="0.25"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242"/>
      <c r="AE42" s="242"/>
      <c r="AF42" s="243"/>
      <c r="AG42" s="225"/>
      <c r="AH42" s="226"/>
    </row>
    <row r="43" spans="16:34" ht="14.45" customHeight="1" x14ac:dyDescent="0.25">
      <c r="R43" s="54"/>
      <c r="S43" s="54"/>
      <c r="T43" s="229" t="s">
        <v>56</v>
      </c>
      <c r="U43" s="231">
        <f>S20</f>
        <v>975</v>
      </c>
      <c r="V43" s="232"/>
      <c r="AB43" s="54"/>
      <c r="AC43" s="54"/>
      <c r="AD43" s="242"/>
      <c r="AE43" s="242"/>
      <c r="AF43" s="243"/>
      <c r="AG43" s="227"/>
      <c r="AH43" s="228"/>
    </row>
    <row r="44" spans="16:34" x14ac:dyDescent="0.25">
      <c r="R44" s="54"/>
      <c r="S44" s="54"/>
      <c r="T44" s="230"/>
      <c r="U44" s="233"/>
      <c r="V44" s="234"/>
      <c r="AB44" s="54"/>
      <c r="AC44" s="54"/>
    </row>
    <row r="45" spans="16:34" ht="15" customHeight="1" x14ac:dyDescent="0.25">
      <c r="R45" s="54"/>
      <c r="S45" s="54"/>
      <c r="T45" s="54"/>
      <c r="U45" s="69"/>
      <c r="X45" s="54"/>
      <c r="Y45" s="54"/>
    </row>
    <row r="46" spans="16:34" ht="15" customHeight="1" x14ac:dyDescent="0.25">
      <c r="P46" s="54"/>
      <c r="Q46" s="54"/>
      <c r="R46" s="54"/>
      <c r="S46" s="235" t="s">
        <v>60</v>
      </c>
      <c r="T46" s="229" t="s">
        <v>56</v>
      </c>
      <c r="U46" s="231">
        <f>S16</f>
        <v>1000</v>
      </c>
      <c r="V46" s="232"/>
      <c r="X46" s="54"/>
      <c r="Y46" s="54"/>
      <c r="AD46" s="242" t="s">
        <v>67</v>
      </c>
      <c r="AE46" s="242"/>
      <c r="AF46" s="243"/>
      <c r="AG46" s="223">
        <f>_xlfn.NORM.S.INV(0.975)</f>
        <v>1.9599639845400536</v>
      </c>
      <c r="AH46" s="224"/>
    </row>
    <row r="47" spans="16:34" ht="15" customHeight="1" x14ac:dyDescent="0.25">
      <c r="P47" s="54"/>
      <c r="Q47" s="54"/>
      <c r="R47" s="54"/>
      <c r="S47" s="236"/>
      <c r="T47" s="230"/>
      <c r="U47" s="233"/>
      <c r="V47" s="234"/>
      <c r="AA47" s="54"/>
      <c r="AB47" s="54"/>
      <c r="AC47" s="54"/>
      <c r="AD47" s="242"/>
      <c r="AE47" s="242"/>
      <c r="AF47" s="243"/>
      <c r="AG47" s="225"/>
      <c r="AH47" s="226"/>
    </row>
    <row r="48" spans="16:34" ht="15" customHeight="1" x14ac:dyDescent="0.25">
      <c r="P48" s="54"/>
      <c r="Q48" s="54"/>
      <c r="R48" s="54"/>
      <c r="S48" s="54"/>
      <c r="T48" s="54"/>
      <c r="U48" s="70"/>
      <c r="AC48" s="54"/>
      <c r="AD48" s="242"/>
      <c r="AE48" s="242"/>
      <c r="AF48" s="243"/>
      <c r="AG48" s="225"/>
      <c r="AH48" s="226"/>
    </row>
    <row r="49" spans="14:34" x14ac:dyDescent="0.25">
      <c r="N49" s="54"/>
      <c r="O49" s="54"/>
      <c r="P49" s="54"/>
      <c r="Q49" s="54"/>
      <c r="R49" s="54"/>
      <c r="S49" s="235" t="s">
        <v>47</v>
      </c>
      <c r="T49" s="229" t="s">
        <v>56</v>
      </c>
      <c r="U49" s="231">
        <f>S24</f>
        <v>90</v>
      </c>
      <c r="V49" s="232"/>
      <c r="X49" s="54"/>
      <c r="AC49" s="54"/>
      <c r="AD49" s="242"/>
      <c r="AE49" s="242"/>
      <c r="AF49" s="243"/>
      <c r="AG49" s="227"/>
      <c r="AH49" s="228"/>
    </row>
    <row r="50" spans="14:34" x14ac:dyDescent="0.25">
      <c r="N50" s="54"/>
      <c r="O50" s="54"/>
      <c r="P50" s="54"/>
      <c r="Q50" s="54"/>
      <c r="R50" s="54"/>
      <c r="S50" s="236"/>
      <c r="T50" s="230"/>
      <c r="U50" s="233"/>
      <c r="V50" s="234"/>
      <c r="X50" s="54"/>
      <c r="Y50" s="54"/>
      <c r="Z50" s="54"/>
      <c r="AA50" s="54"/>
      <c r="AB50" s="54"/>
      <c r="AC50" s="54"/>
    </row>
    <row r="51" spans="14:34" ht="22.5" x14ac:dyDescent="0.25">
      <c r="N51" s="54"/>
      <c r="O51" s="54"/>
      <c r="P51" s="54"/>
      <c r="Q51" s="54"/>
      <c r="R51" s="54"/>
      <c r="S51" s="54"/>
      <c r="T51" s="54"/>
      <c r="U51" s="70"/>
      <c r="X51" s="54"/>
      <c r="Y51" s="54"/>
      <c r="Z51" s="54"/>
      <c r="AA51" s="54"/>
      <c r="AB51" s="54"/>
      <c r="AC51" s="54"/>
    </row>
    <row r="52" spans="14:34" ht="25.15" customHeight="1" x14ac:dyDescent="3.5">
      <c r="N52" s="54"/>
      <c r="O52" s="54"/>
      <c r="P52" s="54"/>
      <c r="Q52" s="54"/>
      <c r="R52" s="54"/>
      <c r="S52" s="71" t="s">
        <v>61</v>
      </c>
      <c r="T52" s="72" t="s">
        <v>56</v>
      </c>
      <c r="U52" s="237">
        <v>81</v>
      </c>
      <c r="V52" s="238"/>
      <c r="X52" s="54"/>
      <c r="Y52" s="73" t="s">
        <v>62</v>
      </c>
      <c r="Z52" s="54"/>
      <c r="AA52" s="54"/>
      <c r="AB52" s="54"/>
      <c r="AC52" s="54"/>
    </row>
    <row r="53" spans="14:34" x14ac:dyDescent="0.25"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</row>
    <row r="54" spans="14:34" x14ac:dyDescent="0.25">
      <c r="N54" s="54"/>
      <c r="O54" s="54"/>
      <c r="P54" s="54"/>
      <c r="Q54" s="54"/>
      <c r="R54" s="54"/>
      <c r="W54" s="54"/>
      <c r="X54" s="54"/>
      <c r="Y54" s="54"/>
      <c r="Z54" s="54"/>
      <c r="AA54" s="54"/>
      <c r="AB54" s="54"/>
      <c r="AC54" s="54"/>
    </row>
    <row r="55" spans="14:34" ht="29.25" x14ac:dyDescent="0.25">
      <c r="N55" s="54"/>
      <c r="O55" s="54"/>
      <c r="P55" s="54"/>
      <c r="Q55" s="54"/>
      <c r="R55" s="54"/>
      <c r="S55" s="54"/>
      <c r="T55" s="72" t="s">
        <v>56</v>
      </c>
      <c r="U55" s="237">
        <f>SQRT(U52)</f>
        <v>9</v>
      </c>
      <c r="V55" s="238"/>
      <c r="W55" s="54"/>
      <c r="X55" s="54"/>
      <c r="Y55" s="54"/>
      <c r="Z55" s="54"/>
      <c r="AA55" s="54"/>
      <c r="AB55" s="54"/>
      <c r="AC55" s="54"/>
    </row>
    <row r="56" spans="14:34" x14ac:dyDescent="0.25"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14:34" x14ac:dyDescent="0.25">
      <c r="N57" s="54"/>
      <c r="O57" s="54"/>
      <c r="P57" s="54"/>
      <c r="Q57" s="54"/>
      <c r="R57" s="54"/>
      <c r="S57" s="205">
        <f>(U43-U46)/(U49/U55)</f>
        <v>-2.5</v>
      </c>
      <c r="T57" s="220"/>
      <c r="U57" s="220"/>
      <c r="V57" s="206"/>
      <c r="W57" s="54"/>
      <c r="X57" s="54"/>
      <c r="Y57" s="54"/>
      <c r="Z57" s="54"/>
      <c r="AA57" s="54"/>
      <c r="AB57" s="54"/>
      <c r="AC57" s="54"/>
    </row>
    <row r="58" spans="14:34" x14ac:dyDescent="0.25">
      <c r="N58" s="54"/>
      <c r="O58" s="54"/>
      <c r="P58" s="54"/>
      <c r="Q58" s="54"/>
      <c r="R58" s="54"/>
      <c r="S58" s="207"/>
      <c r="T58" s="221"/>
      <c r="U58" s="221"/>
      <c r="V58" s="208"/>
      <c r="W58" s="54"/>
      <c r="X58" s="54"/>
      <c r="Y58" s="54"/>
      <c r="Z58" s="54"/>
      <c r="AA58" s="54"/>
      <c r="AB58" s="54"/>
      <c r="AC58" s="54"/>
    </row>
    <row r="59" spans="14:34" x14ac:dyDescent="0.25"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</row>
    <row r="60" spans="14:34" x14ac:dyDescent="0.25"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</row>
    <row r="61" spans="14:34" x14ac:dyDescent="0.25">
      <c r="N61" s="54"/>
      <c r="O61" s="54"/>
      <c r="P61" s="54"/>
      <c r="Q61" s="54"/>
      <c r="R61" s="54"/>
      <c r="S61" s="54"/>
    </row>
    <row r="62" spans="14:34" x14ac:dyDescent="0.25">
      <c r="N62" s="54"/>
      <c r="O62" s="54"/>
      <c r="P62" s="54"/>
      <c r="Q62" s="54"/>
      <c r="R62" s="54"/>
      <c r="S62" s="54"/>
    </row>
    <row r="63" spans="14:34" x14ac:dyDescent="0.25">
      <c r="N63" s="54"/>
      <c r="O63" s="54"/>
      <c r="P63" s="54"/>
      <c r="Q63" s="54"/>
      <c r="R63" s="54"/>
      <c r="S63" s="54"/>
    </row>
    <row r="64" spans="14:34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31">
    <mergeCell ref="U43:V44"/>
    <mergeCell ref="U52:V52"/>
    <mergeCell ref="U55:V55"/>
    <mergeCell ref="S57:V58"/>
    <mergeCell ref="S46:S47"/>
    <mergeCell ref="T46:T47"/>
    <mergeCell ref="U46:V47"/>
    <mergeCell ref="S49:S50"/>
    <mergeCell ref="T49:T50"/>
    <mergeCell ref="U49:V50"/>
    <mergeCell ref="S6:AB7"/>
    <mergeCell ref="S9:U10"/>
    <mergeCell ref="S12:U13"/>
    <mergeCell ref="Q16:R17"/>
    <mergeCell ref="S16:T17"/>
    <mergeCell ref="AD46:AF49"/>
    <mergeCell ref="AG46:AH49"/>
    <mergeCell ref="AF19:AF22"/>
    <mergeCell ref="Q20:R21"/>
    <mergeCell ref="S20:T21"/>
    <mergeCell ref="Q24:R25"/>
    <mergeCell ref="S24:T25"/>
    <mergeCell ref="Q28:R29"/>
    <mergeCell ref="S28:T29"/>
    <mergeCell ref="Q32:R33"/>
    <mergeCell ref="S32:T33"/>
    <mergeCell ref="Q36:R37"/>
    <mergeCell ref="S36:T37"/>
    <mergeCell ref="AD40:AF43"/>
    <mergeCell ref="AG40:AH43"/>
    <mergeCell ref="T43:T44"/>
  </mergeCells>
  <pageMargins left="0.7" right="0.7" top="0.75" bottom="0.75" header="0.3" footer="0.3"/>
  <pageSetup scale="2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A935-1D99-41E9-810A-A1C5EE93E745}">
  <sheetPr>
    <pageSetUpPr fitToPage="1"/>
  </sheetPr>
  <dimension ref="N6:AF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2" spans="17:28" x14ac:dyDescent="0.25">
      <c r="S12" s="120"/>
      <c r="T12" s="120"/>
      <c r="U12" s="120"/>
    </row>
    <row r="13" spans="17:28" ht="15" customHeight="1" x14ac:dyDescent="0.25">
      <c r="S13" s="120"/>
      <c r="T13" s="120"/>
      <c r="U13" s="120"/>
    </row>
    <row r="14" spans="17:28" ht="15" customHeight="1" x14ac:dyDescent="0.25"/>
    <row r="16" spans="17:28" ht="15" customHeight="1" x14ac:dyDescent="0.25">
      <c r="Q16" s="209"/>
      <c r="R16" s="209"/>
      <c r="S16" s="210"/>
      <c r="T16" s="202"/>
    </row>
    <row r="17" spans="17:32" ht="15" customHeight="1" x14ac:dyDescent="0.25">
      <c r="Q17" s="209"/>
      <c r="R17" s="209"/>
      <c r="S17" s="203"/>
      <c r="T17" s="204"/>
    </row>
    <row r="19" spans="17:32" ht="26.25" x14ac:dyDescent="0.25">
      <c r="Q19" s="55"/>
      <c r="AF19" s="242"/>
    </row>
    <row r="20" spans="17:32" x14ac:dyDescent="0.25">
      <c r="Q20" s="209"/>
      <c r="R20" s="209"/>
      <c r="S20" s="210"/>
      <c r="T20" s="202"/>
      <c r="AF20" s="242"/>
    </row>
    <row r="21" spans="17:32" ht="16.899999999999999" customHeight="1" x14ac:dyDescent="0.25">
      <c r="Q21" s="209"/>
      <c r="R21" s="209"/>
      <c r="S21" s="203"/>
      <c r="T21" s="204"/>
      <c r="AF21" s="242"/>
    </row>
    <row r="22" spans="17:32" x14ac:dyDescent="0.25">
      <c r="AF22" s="242"/>
    </row>
    <row r="24" spans="17:32" x14ac:dyDescent="0.25">
      <c r="Q24" s="209"/>
      <c r="R24" s="209"/>
      <c r="S24" s="210"/>
      <c r="T24" s="202"/>
    </row>
    <row r="25" spans="17:32" x14ac:dyDescent="0.25">
      <c r="Q25" s="209"/>
      <c r="R25" s="209"/>
      <c r="S25" s="203"/>
      <c r="T25" s="204"/>
    </row>
    <row r="28" spans="17:32" x14ac:dyDescent="0.25">
      <c r="Q28" s="211"/>
      <c r="R28" s="209"/>
      <c r="S28" s="212"/>
      <c r="T28" s="213"/>
    </row>
    <row r="29" spans="17:32" x14ac:dyDescent="0.25">
      <c r="Q29" s="209"/>
      <c r="R29" s="209"/>
      <c r="S29" s="214"/>
      <c r="T29" s="215"/>
    </row>
    <row r="30" spans="17:32" ht="33.75" x14ac:dyDescent="0.25">
      <c r="Q30" s="68"/>
      <c r="R30" s="68"/>
    </row>
    <row r="31" spans="17:32" x14ac:dyDescent="0.25">
      <c r="S31" s="212"/>
      <c r="T31" s="213"/>
    </row>
    <row r="32" spans="17:32" ht="14.45" customHeight="1" x14ac:dyDescent="0.25">
      <c r="Q32" s="211"/>
      <c r="R32" s="209"/>
      <c r="S32" s="214"/>
      <c r="T32" s="215"/>
    </row>
    <row r="33" spans="16:18" ht="14.45" customHeight="1" x14ac:dyDescent="0.25">
      <c r="Q33" s="209"/>
      <c r="R33" s="209"/>
    </row>
    <row r="36" spans="16:18" ht="15" customHeight="1" x14ac:dyDescent="0.25">
      <c r="Q36" s="216"/>
      <c r="R36" s="216"/>
    </row>
    <row r="37" spans="16:18" ht="15" customHeight="1" x14ac:dyDescent="0.25">
      <c r="Q37" s="216"/>
      <c r="R37" s="216"/>
    </row>
    <row r="39" spans="16:18" x14ac:dyDescent="0.25">
      <c r="Q39" s="54"/>
    </row>
    <row r="40" spans="16:18" ht="14.45" customHeight="1" x14ac:dyDescent="0.25"/>
    <row r="41" spans="16:18" ht="14.45" customHeight="1" x14ac:dyDescent="0.25"/>
    <row r="42" spans="16:18" ht="14.45" customHeight="1" x14ac:dyDescent="0.25"/>
    <row r="43" spans="16:18" ht="14.45" customHeight="1" x14ac:dyDescent="0.25"/>
    <row r="44" spans="16:18" ht="15" customHeight="1" x14ac:dyDescent="0.25"/>
    <row r="45" spans="16:18" ht="15" customHeight="1" x14ac:dyDescent="0.25"/>
    <row r="46" spans="16:18" ht="15" customHeight="1" x14ac:dyDescent="0.25">
      <c r="P46" s="54"/>
      <c r="Q46" s="54"/>
    </row>
    <row r="47" spans="16:18" ht="15" customHeight="1" x14ac:dyDescent="0.25">
      <c r="P47" s="54"/>
      <c r="Q47" s="54"/>
    </row>
    <row r="48" spans="16:18" ht="15" customHeight="1" x14ac:dyDescent="0.25">
      <c r="P48" s="54"/>
      <c r="Q48" s="54"/>
    </row>
    <row r="49" spans="14:19" ht="15" customHeight="1" x14ac:dyDescent="0.25">
      <c r="N49" s="54"/>
      <c r="O49" s="54"/>
      <c r="P49" s="54"/>
      <c r="Q49" s="54"/>
    </row>
    <row r="50" spans="14:19" ht="15" customHeight="1" x14ac:dyDescent="0.25">
      <c r="N50" s="54"/>
      <c r="O50" s="54"/>
      <c r="P50" s="54"/>
      <c r="Q50" s="54"/>
    </row>
    <row r="51" spans="14:19" x14ac:dyDescent="0.25">
      <c r="N51" s="54"/>
      <c r="O51" s="54"/>
      <c r="P51" s="54"/>
      <c r="Q51" s="54"/>
    </row>
    <row r="52" spans="14:19" ht="25.15" customHeight="1" x14ac:dyDescent="0.25">
      <c r="N52" s="54"/>
      <c r="O52" s="54"/>
      <c r="P52" s="54"/>
      <c r="Q52" s="54"/>
    </row>
    <row r="53" spans="14:19" x14ac:dyDescent="0.25">
      <c r="N53" s="54"/>
      <c r="O53" s="54"/>
      <c r="P53" s="54"/>
      <c r="Q53" s="54"/>
    </row>
    <row r="54" spans="14:19" x14ac:dyDescent="0.25">
      <c r="N54" s="54"/>
      <c r="O54" s="54"/>
      <c r="P54" s="54"/>
      <c r="Q54" s="54"/>
    </row>
    <row r="55" spans="14:19" x14ac:dyDescent="0.25">
      <c r="N55" s="54"/>
      <c r="O55" s="54"/>
      <c r="P55" s="54"/>
      <c r="Q55" s="54"/>
    </row>
    <row r="56" spans="14:19" x14ac:dyDescent="0.25">
      <c r="N56" s="54"/>
      <c r="O56" s="54"/>
      <c r="P56" s="54"/>
      <c r="Q56" s="54"/>
    </row>
    <row r="57" spans="14:19" ht="15" customHeight="1" x14ac:dyDescent="0.25">
      <c r="N57" s="54"/>
      <c r="O57" s="54"/>
      <c r="P57" s="54"/>
      <c r="Q57" s="54"/>
    </row>
    <row r="58" spans="14:19" ht="15" customHeight="1" x14ac:dyDescent="0.25">
      <c r="N58" s="54"/>
      <c r="O58" s="54"/>
      <c r="P58" s="54"/>
      <c r="Q58" s="54"/>
    </row>
    <row r="59" spans="14:19" x14ac:dyDescent="0.25">
      <c r="N59" s="54"/>
      <c r="O59" s="54"/>
      <c r="P59" s="54"/>
      <c r="Q59" s="54"/>
    </row>
    <row r="60" spans="14:19" x14ac:dyDescent="0.25">
      <c r="N60" s="54"/>
      <c r="O60" s="54"/>
      <c r="P60" s="54"/>
      <c r="Q60" s="54"/>
    </row>
    <row r="61" spans="14:19" x14ac:dyDescent="0.25">
      <c r="N61" s="54"/>
      <c r="O61" s="54"/>
      <c r="P61" s="54"/>
      <c r="Q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15">
    <mergeCell ref="S6:AB7"/>
    <mergeCell ref="S9:U10"/>
    <mergeCell ref="S12:U13"/>
    <mergeCell ref="Q16:R17"/>
    <mergeCell ref="S16:T17"/>
    <mergeCell ref="Q36:R37"/>
    <mergeCell ref="AF19:AF22"/>
    <mergeCell ref="Q32:R33"/>
    <mergeCell ref="Q20:R21"/>
    <mergeCell ref="S20:T21"/>
    <mergeCell ref="Q24:R25"/>
    <mergeCell ref="S24:T25"/>
    <mergeCell ref="Q28:R29"/>
    <mergeCell ref="S28:T29"/>
    <mergeCell ref="S31:T32"/>
  </mergeCells>
  <pageMargins left="0.7" right="0.7" top="0.75" bottom="0.75" header="0.3" footer="0.3"/>
  <pageSetup scale="23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B49D-AE8B-4BDC-B6BC-5AFF97ECA685}">
  <sheetPr>
    <pageSetUpPr fitToPage="1"/>
  </sheetPr>
  <dimension ref="N6:AN145"/>
  <sheetViews>
    <sheetView zoomScale="60" zoomScaleNormal="60" workbookViewId="0">
      <selection activeCell="AH40" sqref="AH40:AI43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7" x14ac:dyDescent="0.25">
      <c r="R6" s="119"/>
      <c r="S6" s="119"/>
      <c r="T6" s="119"/>
      <c r="U6" s="119"/>
      <c r="V6" s="119"/>
      <c r="W6" s="119"/>
      <c r="X6" s="119"/>
      <c r="Y6" s="119"/>
      <c r="Z6" s="119"/>
      <c r="AA6" s="119"/>
    </row>
    <row r="7" spans="17:27" x14ac:dyDescent="0.25">
      <c r="R7" s="119"/>
      <c r="S7" s="119"/>
      <c r="T7" s="119"/>
      <c r="U7" s="119"/>
      <c r="V7" s="119"/>
      <c r="W7" s="119"/>
      <c r="X7" s="119"/>
      <c r="Y7" s="119"/>
      <c r="Z7" s="119"/>
      <c r="AA7" s="119"/>
    </row>
    <row r="9" spans="17:27" x14ac:dyDescent="0.25">
      <c r="R9" s="120"/>
      <c r="S9" s="120"/>
      <c r="T9" s="120"/>
    </row>
    <row r="10" spans="17:27" x14ac:dyDescent="0.25">
      <c r="R10" s="120"/>
      <c r="S10" s="120"/>
      <c r="T10" s="120"/>
    </row>
    <row r="12" spans="17:27" x14ac:dyDescent="0.25">
      <c r="S12" s="120"/>
      <c r="T12" s="120"/>
      <c r="U12" s="120"/>
    </row>
    <row r="13" spans="17:27" ht="15" customHeight="1" x14ac:dyDescent="0.25">
      <c r="S13" s="120"/>
      <c r="T13" s="120"/>
      <c r="U13" s="120"/>
    </row>
    <row r="14" spans="17:27" ht="15" customHeight="1" x14ac:dyDescent="0.25"/>
    <row r="16" spans="17:27" ht="15" customHeight="1" x14ac:dyDescent="0.25">
      <c r="Q16" s="209" t="s">
        <v>46</v>
      </c>
      <c r="R16" s="209"/>
      <c r="S16" s="210">
        <v>4000</v>
      </c>
      <c r="T16" s="202"/>
    </row>
    <row r="17" spans="17:32" ht="15" customHeight="1" x14ac:dyDescent="0.25">
      <c r="Q17" s="209"/>
      <c r="R17" s="209"/>
      <c r="S17" s="203"/>
      <c r="T17" s="204"/>
    </row>
    <row r="19" spans="17:32" ht="26.25" x14ac:dyDescent="0.25">
      <c r="Q19" s="55"/>
      <c r="AF19" s="242"/>
    </row>
    <row r="20" spans="17:32" x14ac:dyDescent="0.25">
      <c r="Q20" s="209" t="s">
        <v>56</v>
      </c>
      <c r="R20" s="209"/>
      <c r="S20" s="210">
        <v>3920</v>
      </c>
      <c r="T20" s="202"/>
      <c r="AF20" s="242"/>
    </row>
    <row r="21" spans="17:32" x14ac:dyDescent="0.25">
      <c r="Q21" s="209"/>
      <c r="R21" s="209"/>
      <c r="S21" s="203"/>
      <c r="T21" s="204"/>
      <c r="AF21" s="242"/>
    </row>
    <row r="22" spans="17:32" x14ac:dyDescent="0.25">
      <c r="AF22" s="242"/>
    </row>
    <row r="24" spans="17:32" x14ac:dyDescent="0.25">
      <c r="Q24" s="244" t="s">
        <v>65</v>
      </c>
      <c r="R24" s="209"/>
      <c r="S24" s="210">
        <v>200</v>
      </c>
      <c r="T24" s="202"/>
    </row>
    <row r="25" spans="17:32" x14ac:dyDescent="0.25">
      <c r="Q25" s="209"/>
      <c r="R25" s="209"/>
      <c r="S25" s="203"/>
      <c r="T25" s="204"/>
    </row>
    <row r="28" spans="17:32" x14ac:dyDescent="0.25">
      <c r="Q28" s="211" t="s">
        <v>59</v>
      </c>
      <c r="R28" s="209"/>
      <c r="S28" s="212">
        <v>0.01</v>
      </c>
      <c r="T28" s="213"/>
    </row>
    <row r="29" spans="17:32" x14ac:dyDescent="0.25">
      <c r="Q29" s="209"/>
      <c r="R29" s="209"/>
      <c r="S29" s="214"/>
      <c r="T29" s="215"/>
    </row>
    <row r="30" spans="17:32" ht="33.75" x14ac:dyDescent="0.25">
      <c r="Q30" s="68"/>
      <c r="R30" s="68"/>
    </row>
    <row r="32" spans="17:32" x14ac:dyDescent="0.25">
      <c r="Q32" s="211" t="s">
        <v>66</v>
      </c>
      <c r="R32" s="209"/>
      <c r="S32" s="212">
        <f>S28*2</f>
        <v>0.02</v>
      </c>
      <c r="T32" s="213"/>
    </row>
    <row r="33" spans="16:40" x14ac:dyDescent="0.25">
      <c r="Q33" s="209"/>
      <c r="R33" s="209"/>
      <c r="S33" s="214"/>
      <c r="T33" s="215"/>
    </row>
    <row r="36" spans="16:40" x14ac:dyDescent="0.25">
      <c r="Q36" s="216" t="s">
        <v>53</v>
      </c>
      <c r="R36" s="216"/>
      <c r="S36" s="210">
        <v>16</v>
      </c>
      <c r="T36" s="217"/>
    </row>
    <row r="37" spans="16:40" x14ac:dyDescent="0.25">
      <c r="Q37" s="216"/>
      <c r="R37" s="216"/>
      <c r="S37" s="218"/>
      <c r="T37" s="219"/>
    </row>
    <row r="38" spans="16:40" x14ac:dyDescent="0.25">
      <c r="U38" s="54"/>
      <c r="V38" s="54"/>
      <c r="W38" s="54"/>
      <c r="X38" s="54"/>
      <c r="Y38" s="54"/>
      <c r="Z38" s="54"/>
      <c r="AA38" s="54"/>
      <c r="AB38" s="54"/>
      <c r="AC38" s="54"/>
    </row>
    <row r="39" spans="16:40" x14ac:dyDescent="0.25"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</row>
    <row r="40" spans="16:40" ht="15" customHeight="1" x14ac:dyDescent="0.25"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E40" s="242" t="s">
        <v>69</v>
      </c>
      <c r="AF40" s="242"/>
      <c r="AG40" s="243"/>
      <c r="AH40" s="223">
        <f>-TINV(0.02,15)</f>
        <v>-2.6024802950111221</v>
      </c>
      <c r="AI40" s="224"/>
      <c r="AK40" s="242"/>
      <c r="AL40" s="242"/>
      <c r="AM40" s="242"/>
      <c r="AN40" s="242"/>
    </row>
    <row r="41" spans="16:40" ht="15" customHeight="1" x14ac:dyDescent="0.25"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E41" s="242"/>
      <c r="AF41" s="242"/>
      <c r="AG41" s="243"/>
      <c r="AH41" s="225"/>
      <c r="AI41" s="226"/>
      <c r="AK41" s="242"/>
      <c r="AL41" s="242"/>
      <c r="AM41" s="242"/>
      <c r="AN41" s="242"/>
    </row>
    <row r="42" spans="16:40" ht="15" customHeight="1" x14ac:dyDescent="0.25"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E42" s="242"/>
      <c r="AF42" s="242"/>
      <c r="AG42" s="243"/>
      <c r="AH42" s="225"/>
      <c r="AI42" s="226"/>
      <c r="AK42" s="242"/>
      <c r="AL42" s="242"/>
      <c r="AM42" s="242"/>
      <c r="AN42" s="242"/>
    </row>
    <row r="43" spans="16:40" ht="15" customHeight="1" x14ac:dyDescent="0.25">
      <c r="R43" s="54"/>
      <c r="S43" s="54"/>
      <c r="T43" s="229" t="s">
        <v>56</v>
      </c>
      <c r="U43" s="231">
        <f>S20</f>
        <v>3920</v>
      </c>
      <c r="V43" s="232"/>
      <c r="AB43" s="54"/>
      <c r="AC43" s="54"/>
      <c r="AE43" s="242"/>
      <c r="AF43" s="242"/>
      <c r="AG43" s="243"/>
      <c r="AH43" s="227"/>
      <c r="AI43" s="228"/>
      <c r="AK43" s="242"/>
      <c r="AL43" s="242"/>
      <c r="AM43" s="242"/>
      <c r="AN43" s="242"/>
    </row>
    <row r="44" spans="16:40" x14ac:dyDescent="0.25">
      <c r="R44" s="54"/>
      <c r="S44" s="54"/>
      <c r="T44" s="230"/>
      <c r="U44" s="233"/>
      <c r="V44" s="234"/>
      <c r="AB44" s="54"/>
      <c r="AC44" s="54"/>
    </row>
    <row r="45" spans="16:40" ht="15" customHeight="1" x14ac:dyDescent="0.25">
      <c r="R45" s="54"/>
      <c r="S45" s="54"/>
      <c r="T45" s="54"/>
      <c r="U45" s="69"/>
      <c r="X45" s="54"/>
      <c r="Y45" s="54"/>
    </row>
    <row r="46" spans="16:40" ht="15" customHeight="1" x14ac:dyDescent="0.25">
      <c r="P46" s="54"/>
      <c r="Q46" s="54"/>
      <c r="R46" s="54"/>
      <c r="S46" s="235" t="s">
        <v>60</v>
      </c>
      <c r="T46" s="229" t="s">
        <v>56</v>
      </c>
      <c r="U46" s="231">
        <f>S16</f>
        <v>4000</v>
      </c>
      <c r="V46" s="232"/>
      <c r="X46" s="54"/>
      <c r="Y46" s="54"/>
    </row>
    <row r="47" spans="16:40" ht="15" customHeight="1" x14ac:dyDescent="0.25">
      <c r="P47" s="54"/>
      <c r="Q47" s="54"/>
      <c r="R47" s="54"/>
      <c r="S47" s="236"/>
      <c r="T47" s="230"/>
      <c r="U47" s="233"/>
      <c r="V47" s="234"/>
      <c r="AA47" s="54"/>
      <c r="AB47" s="54"/>
      <c r="AC47" s="54"/>
    </row>
    <row r="48" spans="16:40" ht="15" customHeight="1" x14ac:dyDescent="0.25">
      <c r="P48" s="54"/>
      <c r="Q48" s="54"/>
      <c r="R48" s="54"/>
      <c r="S48" s="54"/>
      <c r="T48" s="54"/>
      <c r="U48" s="70"/>
      <c r="AC48" s="54"/>
    </row>
    <row r="49" spans="14:29" ht="14.45" customHeight="1" x14ac:dyDescent="0.25">
      <c r="N49" s="54"/>
      <c r="O49" s="54"/>
      <c r="P49" s="54"/>
      <c r="Q49" s="54"/>
      <c r="R49" s="54"/>
      <c r="S49" s="235" t="s">
        <v>65</v>
      </c>
      <c r="T49" s="229" t="s">
        <v>56</v>
      </c>
      <c r="U49" s="231">
        <f>S24</f>
        <v>200</v>
      </c>
      <c r="V49" s="232"/>
      <c r="X49" s="54"/>
      <c r="AC49" s="54"/>
    </row>
    <row r="50" spans="14:29" ht="14.45" customHeight="1" x14ac:dyDescent="0.25">
      <c r="N50" s="54"/>
      <c r="O50" s="54"/>
      <c r="P50" s="54"/>
      <c r="Q50" s="54"/>
      <c r="R50" s="54"/>
      <c r="S50" s="236"/>
      <c r="T50" s="230"/>
      <c r="U50" s="233"/>
      <c r="V50" s="234"/>
      <c r="X50" s="54"/>
      <c r="Y50" s="54"/>
      <c r="Z50" s="54"/>
      <c r="AA50" s="54"/>
      <c r="AB50" s="54"/>
      <c r="AC50" s="54"/>
    </row>
    <row r="51" spans="14:29" ht="22.5" x14ac:dyDescent="0.25">
      <c r="N51" s="54"/>
      <c r="O51" s="54"/>
      <c r="P51" s="54"/>
      <c r="Q51" s="54"/>
      <c r="R51" s="54"/>
      <c r="S51" s="54"/>
      <c r="T51" s="54"/>
      <c r="U51" s="70"/>
      <c r="X51" s="54"/>
      <c r="Y51" s="54"/>
      <c r="Z51" s="54"/>
      <c r="AA51" s="54"/>
      <c r="AB51" s="54"/>
      <c r="AC51" s="54"/>
    </row>
    <row r="52" spans="14:29" ht="27.6" customHeight="1" x14ac:dyDescent="3.5">
      <c r="N52" s="54"/>
      <c r="O52" s="54"/>
      <c r="P52" s="54"/>
      <c r="Q52" s="54"/>
      <c r="R52" s="54"/>
      <c r="S52" s="71" t="s">
        <v>61</v>
      </c>
      <c r="T52" s="72" t="s">
        <v>56</v>
      </c>
      <c r="U52" s="237">
        <v>16</v>
      </c>
      <c r="V52" s="238"/>
      <c r="X52" s="54"/>
      <c r="Y52" s="73" t="s">
        <v>62</v>
      </c>
      <c r="Z52" s="54"/>
      <c r="AA52" s="54"/>
      <c r="AB52" s="54"/>
      <c r="AC52" s="54"/>
    </row>
    <row r="53" spans="14:29" x14ac:dyDescent="0.25"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</row>
    <row r="54" spans="14:29" x14ac:dyDescent="0.25">
      <c r="N54" s="54"/>
      <c r="O54" s="54"/>
      <c r="P54" s="54"/>
      <c r="Q54" s="54"/>
      <c r="R54" s="54"/>
      <c r="W54" s="54"/>
      <c r="X54" s="54"/>
      <c r="Y54" s="54"/>
      <c r="Z54" s="54"/>
      <c r="AA54" s="54"/>
      <c r="AB54" s="54"/>
      <c r="AC54" s="54"/>
    </row>
    <row r="55" spans="14:29" ht="29.25" x14ac:dyDescent="0.25">
      <c r="N55" s="54"/>
      <c r="O55" s="54"/>
      <c r="P55" s="54"/>
      <c r="Q55" s="54"/>
      <c r="R55" s="54"/>
      <c r="S55" s="54"/>
      <c r="T55" s="72" t="s">
        <v>56</v>
      </c>
      <c r="U55" s="237">
        <f>SQRT(U52)</f>
        <v>4</v>
      </c>
      <c r="V55" s="238"/>
      <c r="W55" s="54"/>
      <c r="X55" s="54"/>
      <c r="Y55" s="54"/>
      <c r="Z55" s="54"/>
      <c r="AA55" s="54"/>
      <c r="AB55" s="54"/>
      <c r="AC55" s="54"/>
    </row>
    <row r="56" spans="14:29" x14ac:dyDescent="0.25"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14:29" ht="14.45" customHeight="1" x14ac:dyDescent="0.25">
      <c r="N57" s="54"/>
      <c r="O57" s="54"/>
      <c r="P57" s="54"/>
      <c r="Q57" s="54"/>
      <c r="R57" s="54"/>
      <c r="S57" s="205">
        <f>(U43-U46)/(U49/U55)</f>
        <v>-1.6</v>
      </c>
      <c r="T57" s="220"/>
      <c r="U57" s="220"/>
      <c r="V57" s="206"/>
      <c r="W57" s="54"/>
      <c r="X57" s="54"/>
      <c r="Y57" s="54"/>
      <c r="Z57" s="54"/>
      <c r="AA57" s="54"/>
      <c r="AB57" s="54"/>
      <c r="AC57" s="54"/>
    </row>
    <row r="58" spans="14:29" ht="14.45" customHeight="1" x14ac:dyDescent="0.25">
      <c r="N58" s="54"/>
      <c r="O58" s="54"/>
      <c r="P58" s="54"/>
      <c r="Q58" s="54"/>
      <c r="R58" s="54"/>
      <c r="S58" s="207"/>
      <c r="T58" s="221"/>
      <c r="U58" s="221"/>
      <c r="V58" s="208"/>
      <c r="W58" s="54"/>
      <c r="X58" s="54"/>
      <c r="Y58" s="54"/>
      <c r="Z58" s="54"/>
      <c r="AA58" s="54"/>
      <c r="AB58" s="54"/>
      <c r="AC58" s="54"/>
    </row>
    <row r="59" spans="14:29" x14ac:dyDescent="0.25"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</row>
    <row r="60" spans="14:29" x14ac:dyDescent="0.25"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</row>
    <row r="61" spans="14:29" x14ac:dyDescent="0.25">
      <c r="N61" s="54"/>
      <c r="O61" s="54"/>
      <c r="P61" s="54"/>
      <c r="Q61" s="54"/>
      <c r="R61" s="54"/>
      <c r="S61" s="54"/>
    </row>
    <row r="62" spans="14:29" x14ac:dyDescent="0.25">
      <c r="N62" s="54"/>
      <c r="O62" s="54"/>
      <c r="P62" s="54"/>
      <c r="Q62" s="54"/>
      <c r="R62" s="54"/>
      <c r="S62" s="54"/>
    </row>
    <row r="63" spans="14:29" x14ac:dyDescent="0.25">
      <c r="N63" s="54"/>
      <c r="O63" s="54"/>
      <c r="P63" s="54"/>
      <c r="Q63" s="54"/>
      <c r="R63" s="54"/>
    </row>
    <row r="64" spans="14:29" x14ac:dyDescent="0.25">
      <c r="N64" s="54"/>
      <c r="O64" s="54"/>
      <c r="P64" s="54"/>
      <c r="Q64" s="54"/>
      <c r="R64" s="54"/>
    </row>
    <row r="65" spans="14:18" x14ac:dyDescent="0.25">
      <c r="N65" s="54"/>
      <c r="O65" s="54"/>
      <c r="P65" s="54"/>
      <c r="Q65" s="54"/>
      <c r="R65" s="54"/>
    </row>
    <row r="66" spans="14:18" x14ac:dyDescent="0.25">
      <c r="N66" s="54"/>
      <c r="O66" s="54"/>
      <c r="P66" s="54"/>
      <c r="Q66" s="54"/>
      <c r="R66" s="54"/>
    </row>
    <row r="67" spans="14:18" x14ac:dyDescent="0.25">
      <c r="N67" s="54"/>
      <c r="O67" s="54"/>
      <c r="P67" s="54"/>
      <c r="Q67" s="54"/>
      <c r="R67" s="54"/>
    </row>
    <row r="68" spans="14:18" x14ac:dyDescent="0.25">
      <c r="N68" s="54"/>
      <c r="O68" s="54"/>
      <c r="P68" s="54"/>
      <c r="Q68" s="54"/>
      <c r="R68" s="54"/>
    </row>
    <row r="69" spans="14:18" x14ac:dyDescent="0.25">
      <c r="N69" s="54"/>
      <c r="O69" s="54"/>
      <c r="P69" s="54"/>
      <c r="Q69" s="54"/>
      <c r="R69" s="54"/>
    </row>
    <row r="70" spans="14:18" x14ac:dyDescent="0.25">
      <c r="N70" s="54"/>
      <c r="O70" s="54"/>
      <c r="P70" s="54"/>
      <c r="Q70" s="54"/>
      <c r="R70" s="54"/>
    </row>
    <row r="71" spans="14:18" x14ac:dyDescent="0.25">
      <c r="N71" s="54"/>
      <c r="O71" s="54"/>
      <c r="P71" s="54"/>
      <c r="Q71" s="54"/>
      <c r="R71" s="54"/>
    </row>
    <row r="72" spans="14:18" x14ac:dyDescent="0.25">
      <c r="N72" s="54"/>
      <c r="O72" s="54"/>
      <c r="P72" s="54"/>
      <c r="Q72" s="54"/>
      <c r="R72" s="54"/>
    </row>
    <row r="73" spans="14:18" x14ac:dyDescent="0.25">
      <c r="N73" s="54"/>
      <c r="O73" s="54"/>
      <c r="P73" s="54"/>
      <c r="Q73" s="54"/>
      <c r="R73" s="54"/>
    </row>
    <row r="74" spans="14:18" x14ac:dyDescent="0.25">
      <c r="N74" s="54"/>
      <c r="O74" s="54"/>
      <c r="P74" s="54"/>
      <c r="Q74" s="54"/>
      <c r="R74" s="54"/>
    </row>
    <row r="75" spans="14:18" x14ac:dyDescent="0.25">
      <c r="N75" s="54"/>
      <c r="O75" s="54"/>
      <c r="P75" s="54"/>
      <c r="Q75" s="54"/>
      <c r="R75" s="54"/>
    </row>
    <row r="76" spans="14:18" x14ac:dyDescent="0.25">
      <c r="N76" s="54"/>
      <c r="O76" s="54"/>
      <c r="P76" s="54"/>
      <c r="Q76" s="54"/>
      <c r="R76" s="54"/>
    </row>
    <row r="77" spans="14:18" x14ac:dyDescent="0.25">
      <c r="N77" s="54"/>
      <c r="O77" s="54"/>
      <c r="P77" s="54"/>
      <c r="Q77" s="54"/>
      <c r="R77" s="54"/>
    </row>
    <row r="78" spans="14:18" ht="18" customHeight="1" x14ac:dyDescent="0.25">
      <c r="N78" s="54"/>
      <c r="O78" s="54"/>
      <c r="P78" s="54"/>
      <c r="Q78" s="54"/>
      <c r="R78" s="54"/>
    </row>
    <row r="79" spans="14:18" ht="18" customHeight="1" x14ac:dyDescent="0.25">
      <c r="N79" s="54"/>
      <c r="O79" s="54"/>
      <c r="P79" s="54"/>
      <c r="Q79" s="54"/>
      <c r="R79" s="54"/>
    </row>
    <row r="80" spans="14:18" ht="18" customHeight="1" x14ac:dyDescent="0.25">
      <c r="N80" s="54"/>
      <c r="O80" s="54"/>
      <c r="P80" s="54"/>
      <c r="Q80" s="54"/>
      <c r="R80" s="54"/>
    </row>
    <row r="81" spans="14:18" ht="18" customHeight="1" x14ac:dyDescent="0.25">
      <c r="N81" s="54"/>
      <c r="O81" s="54"/>
      <c r="P81" s="54"/>
      <c r="Q81" s="54"/>
      <c r="R81" s="54"/>
    </row>
    <row r="82" spans="14:18" x14ac:dyDescent="0.25">
      <c r="N82" s="54"/>
      <c r="O82" s="54"/>
      <c r="P82" s="54"/>
      <c r="Q82" s="54"/>
      <c r="R82" s="54"/>
    </row>
    <row r="83" spans="14:18" x14ac:dyDescent="0.25">
      <c r="N83" s="54"/>
      <c r="O83" s="54"/>
      <c r="P83" s="54"/>
      <c r="Q83" s="54"/>
      <c r="R83" s="54"/>
    </row>
    <row r="84" spans="14:18" ht="26.25" customHeight="1" x14ac:dyDescent="0.25">
      <c r="N84" s="54"/>
      <c r="O84" s="54"/>
      <c r="P84" s="54"/>
      <c r="Q84" s="54"/>
      <c r="R84" s="54"/>
    </row>
    <row r="85" spans="14:18" ht="15" customHeight="1" x14ac:dyDescent="0.25">
      <c r="N85" s="54"/>
      <c r="O85" s="54"/>
      <c r="P85" s="54"/>
      <c r="Q85" s="54"/>
      <c r="R85" s="54"/>
    </row>
    <row r="86" spans="14:18" ht="15" customHeight="1" x14ac:dyDescent="0.25">
      <c r="N86" s="54"/>
      <c r="O86" s="54"/>
      <c r="P86" s="54"/>
      <c r="Q86" s="54"/>
      <c r="R86" s="54"/>
    </row>
    <row r="87" spans="14:18" x14ac:dyDescent="0.25">
      <c r="N87" s="54"/>
      <c r="O87" s="54"/>
      <c r="P87" s="54"/>
      <c r="Q87" s="54"/>
      <c r="R87" s="54"/>
    </row>
    <row r="88" spans="14:18" ht="15" customHeight="1" x14ac:dyDescent="0.25">
      <c r="N88" s="54"/>
      <c r="O88" s="54"/>
      <c r="P88" s="54"/>
      <c r="Q88" s="54"/>
      <c r="R88" s="54"/>
    </row>
    <row r="89" spans="14:18" ht="15" customHeight="1" x14ac:dyDescent="0.25">
      <c r="N89" s="54"/>
      <c r="O89" s="54"/>
      <c r="P89" s="54"/>
      <c r="Q89" s="54"/>
      <c r="R89" s="54"/>
    </row>
    <row r="90" spans="14:18" x14ac:dyDescent="0.25">
      <c r="N90" s="54"/>
      <c r="O90" s="54"/>
      <c r="P90" s="54"/>
      <c r="Q90" s="54"/>
      <c r="R90" s="54"/>
    </row>
    <row r="91" spans="14:18" x14ac:dyDescent="0.25">
      <c r="N91" s="54"/>
      <c r="O91" s="54"/>
      <c r="P91" s="54"/>
      <c r="Q91" s="54"/>
      <c r="R91" s="54"/>
    </row>
    <row r="92" spans="14:18" x14ac:dyDescent="0.25">
      <c r="N92" s="54"/>
      <c r="O92" s="54"/>
      <c r="P92" s="54"/>
      <c r="Q92" s="54"/>
      <c r="R92" s="54"/>
    </row>
    <row r="93" spans="14:18" x14ac:dyDescent="0.25">
      <c r="N93" s="54"/>
      <c r="O93" s="54"/>
      <c r="P93" s="54"/>
      <c r="Q93" s="54"/>
      <c r="R93" s="54"/>
    </row>
    <row r="94" spans="14:18" x14ac:dyDescent="0.25">
      <c r="N94" s="54"/>
      <c r="O94" s="54"/>
      <c r="P94" s="54"/>
      <c r="Q94" s="54"/>
      <c r="R94" s="54"/>
    </row>
    <row r="95" spans="14:18" x14ac:dyDescent="0.25">
      <c r="Q95" s="54"/>
      <c r="R95" s="54"/>
    </row>
    <row r="96" spans="14:18" x14ac:dyDescent="0.25">
      <c r="Q96" s="54"/>
      <c r="R96" s="54"/>
    </row>
    <row r="97" spans="17:18" x14ac:dyDescent="0.25">
      <c r="Q97" s="54"/>
      <c r="R97" s="54"/>
    </row>
    <row r="98" spans="17:18" x14ac:dyDescent="0.25">
      <c r="Q98" s="54"/>
      <c r="R98" s="54"/>
    </row>
    <row r="99" spans="17:18" ht="14.45" customHeight="1" x14ac:dyDescent="0.25">
      <c r="Q99" s="54"/>
      <c r="R99" s="54"/>
    </row>
    <row r="100" spans="17:18" ht="14.45" customHeight="1" x14ac:dyDescent="0.25">
      <c r="Q100" s="54"/>
      <c r="R100" s="54"/>
    </row>
    <row r="101" spans="17:18" x14ac:dyDescent="0.25">
      <c r="Q101" s="54"/>
      <c r="R101" s="54"/>
    </row>
    <row r="102" spans="17:18" x14ac:dyDescent="0.25">
      <c r="Q102" s="54"/>
      <c r="R102" s="54"/>
    </row>
    <row r="103" spans="17:18" ht="15" customHeight="1" x14ac:dyDescent="0.25">
      <c r="Q103" s="54"/>
      <c r="R103" s="54"/>
    </row>
    <row r="104" spans="17:18" ht="15" customHeight="1" x14ac:dyDescent="0.25">
      <c r="Q104" s="54"/>
      <c r="R104" s="54"/>
    </row>
    <row r="105" spans="17:18" ht="15" customHeight="1" x14ac:dyDescent="0.25">
      <c r="Q105" s="54"/>
      <c r="R105" s="54"/>
    </row>
    <row r="106" spans="17:18" ht="15" customHeight="1" x14ac:dyDescent="0.25">
      <c r="Q106" s="54"/>
      <c r="R106" s="54"/>
    </row>
    <row r="107" spans="17:18" ht="15" customHeight="1" x14ac:dyDescent="0.25">
      <c r="Q107" s="54"/>
      <c r="R107" s="54"/>
    </row>
    <row r="108" spans="17:18" ht="15" customHeight="1" x14ac:dyDescent="0.25">
      <c r="Q108" s="54"/>
      <c r="R108" s="54"/>
    </row>
    <row r="109" spans="17:18" ht="15" customHeight="1" x14ac:dyDescent="0.25">
      <c r="Q109" s="54"/>
      <c r="R109" s="54"/>
    </row>
    <row r="110" spans="17:18" ht="15" customHeight="1" x14ac:dyDescent="0.25"/>
    <row r="111" spans="17:18" ht="15" customHeight="1" x14ac:dyDescent="0.25"/>
    <row r="112" spans="17:18" ht="15" customHeight="1" x14ac:dyDescent="0.25">
      <c r="Q112" s="54"/>
      <c r="R112" s="54"/>
    </row>
    <row r="113" spans="14:18" ht="15" customHeight="1" x14ac:dyDescent="0.25">
      <c r="R113" s="54"/>
    </row>
    <row r="114" spans="14:18" ht="15" customHeight="1" x14ac:dyDescent="0.25">
      <c r="R114" s="54"/>
    </row>
    <row r="115" spans="14:18" ht="18.75" customHeight="1" x14ac:dyDescent="0.25">
      <c r="Q115" s="54"/>
      <c r="R115" s="54"/>
    </row>
    <row r="116" spans="14:18" ht="15" customHeight="1" x14ac:dyDescent="0.25">
      <c r="Q116" s="54"/>
      <c r="R116" s="54"/>
    </row>
    <row r="117" spans="14:18" ht="32.25" customHeight="1" x14ac:dyDescent="0.25">
      <c r="Q117" s="54"/>
      <c r="R117" s="54"/>
    </row>
    <row r="118" spans="14:18" ht="15" customHeight="1" x14ac:dyDescent="0.25">
      <c r="Q118" s="54"/>
      <c r="R118" s="54"/>
    </row>
    <row r="119" spans="14:18" ht="26.25" customHeight="1" x14ac:dyDescent="0.25">
      <c r="Q119" s="54"/>
      <c r="R119" s="54"/>
    </row>
    <row r="120" spans="14:18" ht="33.75" customHeight="1" x14ac:dyDescent="0.25">
      <c r="Q120" s="54"/>
      <c r="R120" s="54"/>
    </row>
    <row r="121" spans="14:18" ht="15" customHeight="1" x14ac:dyDescent="0.25">
      <c r="Q121" s="54"/>
      <c r="R121" s="54"/>
    </row>
    <row r="122" spans="14:18" ht="15" customHeight="1" x14ac:dyDescent="0.25">
      <c r="Q122" s="54"/>
      <c r="R122" s="54"/>
    </row>
    <row r="123" spans="14:18" ht="15" customHeight="1" x14ac:dyDescent="0.25">
      <c r="Q123" s="54"/>
      <c r="R123" s="54"/>
    </row>
    <row r="124" spans="14:18" ht="15" customHeight="1" x14ac:dyDescent="0.25">
      <c r="Q124" s="54"/>
      <c r="R124" s="54"/>
    </row>
    <row r="125" spans="14:18" ht="15" customHeight="1" x14ac:dyDescent="0.25">
      <c r="Q125" s="54"/>
      <c r="R125" s="54"/>
    </row>
    <row r="126" spans="14:18" x14ac:dyDescent="0.25">
      <c r="Q126" s="54"/>
      <c r="R126" s="54"/>
    </row>
    <row r="127" spans="14:18" x14ac:dyDescent="0.25">
      <c r="N127" s="54"/>
      <c r="O127" s="54"/>
      <c r="P127" s="54"/>
      <c r="Q127" s="54"/>
      <c r="R127" s="54"/>
    </row>
    <row r="128" spans="14:18" x14ac:dyDescent="0.25">
      <c r="R128" s="54"/>
    </row>
    <row r="129" spans="14:18" x14ac:dyDescent="0.25">
      <c r="R129" s="54"/>
    </row>
    <row r="130" spans="14:18" ht="14.45" customHeight="1" x14ac:dyDescent="0.25">
      <c r="R130" s="54"/>
    </row>
    <row r="131" spans="14:18" ht="14.45" customHeight="1" x14ac:dyDescent="0.25">
      <c r="R131" s="54"/>
    </row>
    <row r="132" spans="14:18" x14ac:dyDescent="0.25">
      <c r="R132" s="54"/>
    </row>
    <row r="133" spans="14:18" x14ac:dyDescent="0.25">
      <c r="R133" s="54"/>
    </row>
    <row r="134" spans="14:18" ht="14.45" customHeight="1" x14ac:dyDescent="0.25">
      <c r="R134" s="54"/>
    </row>
    <row r="135" spans="14:18" ht="14.45" customHeight="1" x14ac:dyDescent="0.25">
      <c r="R135" s="54"/>
    </row>
    <row r="136" spans="14:18" ht="14.45" customHeight="1" x14ac:dyDescent="0.25">
      <c r="R136" s="54"/>
    </row>
    <row r="137" spans="14:18" x14ac:dyDescent="0.25">
      <c r="R137" s="54"/>
    </row>
    <row r="138" spans="14:18" x14ac:dyDescent="0.25">
      <c r="R138" s="54"/>
    </row>
    <row r="139" spans="14:18" x14ac:dyDescent="0.25">
      <c r="R139" s="54"/>
    </row>
    <row r="140" spans="14:18" x14ac:dyDescent="0.25">
      <c r="R140" s="54"/>
    </row>
    <row r="141" spans="14:18" ht="14.45" customHeight="1" x14ac:dyDescent="0.25">
      <c r="R141" s="54"/>
    </row>
    <row r="142" spans="14:18" ht="14.45" customHeight="1" x14ac:dyDescent="0.25">
      <c r="R142" s="54"/>
    </row>
    <row r="143" spans="14:18" x14ac:dyDescent="0.25">
      <c r="R143" s="54"/>
    </row>
    <row r="144" spans="14:18" x14ac:dyDescent="0.25">
      <c r="N144" s="54"/>
      <c r="O144" s="54"/>
      <c r="P144" s="54"/>
      <c r="Q144" s="54"/>
      <c r="R144" s="54"/>
    </row>
    <row r="145" spans="14:18" x14ac:dyDescent="0.25">
      <c r="N145" s="54"/>
      <c r="O145" s="54"/>
      <c r="P145" s="54"/>
      <c r="Q145" s="54"/>
      <c r="R145" s="54"/>
    </row>
  </sheetData>
  <mergeCells count="30">
    <mergeCell ref="U52:V52"/>
    <mergeCell ref="U55:V55"/>
    <mergeCell ref="S57:V58"/>
    <mergeCell ref="S46:S47"/>
    <mergeCell ref="T46:T47"/>
    <mergeCell ref="U46:V47"/>
    <mergeCell ref="S49:S50"/>
    <mergeCell ref="T49:T50"/>
    <mergeCell ref="U49:V50"/>
    <mergeCell ref="Q36:R37"/>
    <mergeCell ref="S36:T37"/>
    <mergeCell ref="AE40:AG43"/>
    <mergeCell ref="AH40:AI43"/>
    <mergeCell ref="AK40:AN43"/>
    <mergeCell ref="T43:T44"/>
    <mergeCell ref="U43:V44"/>
    <mergeCell ref="Q24:R25"/>
    <mergeCell ref="S24:T25"/>
    <mergeCell ref="Q28:R29"/>
    <mergeCell ref="S28:T29"/>
    <mergeCell ref="Q32:R33"/>
    <mergeCell ref="S32:T33"/>
    <mergeCell ref="AF19:AF22"/>
    <mergeCell ref="Q20:R21"/>
    <mergeCell ref="S20:T21"/>
    <mergeCell ref="R6:AA7"/>
    <mergeCell ref="R9:T10"/>
    <mergeCell ref="S12:U13"/>
    <mergeCell ref="Q16:R17"/>
    <mergeCell ref="S16:T17"/>
  </mergeCells>
  <pageMargins left="0.7" right="0.7" top="0.75" bottom="0.75" header="0.3" footer="0.3"/>
  <pageSetup scale="2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FF51-8048-4B94-BDAA-45A2CEA33E7B}">
  <sheetPr>
    <pageSetUpPr fitToPage="1"/>
  </sheetPr>
  <dimension ref="N6:AF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7" x14ac:dyDescent="0.25">
      <c r="R6" s="119"/>
      <c r="S6" s="119"/>
      <c r="T6" s="119"/>
      <c r="U6" s="119"/>
      <c r="V6" s="119"/>
      <c r="W6" s="119"/>
      <c r="X6" s="119"/>
      <c r="Y6" s="119"/>
      <c r="Z6" s="119"/>
      <c r="AA6" s="119"/>
    </row>
    <row r="7" spans="17:27" x14ac:dyDescent="0.25">
      <c r="R7" s="119"/>
      <c r="S7" s="119"/>
      <c r="T7" s="119"/>
      <c r="U7" s="119"/>
      <c r="V7" s="119"/>
      <c r="W7" s="119"/>
      <c r="X7" s="119"/>
      <c r="Y7" s="119"/>
      <c r="Z7" s="119"/>
      <c r="AA7" s="119"/>
    </row>
    <row r="9" spans="17:27" x14ac:dyDescent="0.25">
      <c r="R9" s="120"/>
      <c r="S9" s="120"/>
      <c r="T9" s="120"/>
    </row>
    <row r="10" spans="17:27" x14ac:dyDescent="0.25">
      <c r="R10" s="120"/>
      <c r="S10" s="120"/>
      <c r="T10" s="120"/>
    </row>
    <row r="12" spans="17:27" x14ac:dyDescent="0.25">
      <c r="S12" s="120"/>
      <c r="T12" s="120"/>
      <c r="U12" s="120"/>
    </row>
    <row r="13" spans="17:27" ht="15" customHeight="1" x14ac:dyDescent="0.25">
      <c r="S13" s="120"/>
      <c r="T13" s="120"/>
      <c r="U13" s="120"/>
    </row>
    <row r="14" spans="17:27" ht="15" customHeight="1" x14ac:dyDescent="0.25"/>
    <row r="16" spans="17:27" ht="15" customHeight="1" x14ac:dyDescent="0.25">
      <c r="Q16" s="209"/>
      <c r="R16" s="209"/>
      <c r="S16" s="210"/>
      <c r="T16" s="202"/>
    </row>
    <row r="17" spans="17:32" ht="15" customHeight="1" x14ac:dyDescent="0.25">
      <c r="Q17" s="209"/>
      <c r="R17" s="209"/>
      <c r="S17" s="203"/>
      <c r="T17" s="204"/>
    </row>
    <row r="19" spans="17:32" ht="26.25" x14ac:dyDescent="0.25">
      <c r="Q19" s="55"/>
      <c r="AF19" s="242"/>
    </row>
    <row r="20" spans="17:32" x14ac:dyDescent="0.25">
      <c r="Q20" s="209"/>
      <c r="R20" s="209"/>
      <c r="S20" s="210"/>
      <c r="T20" s="202"/>
      <c r="AF20" s="242"/>
    </row>
    <row r="21" spans="17:32" x14ac:dyDescent="0.25">
      <c r="Q21" s="209"/>
      <c r="R21" s="209"/>
      <c r="S21" s="203"/>
      <c r="T21" s="204"/>
      <c r="AF21" s="242"/>
    </row>
    <row r="22" spans="17:32" x14ac:dyDescent="0.25">
      <c r="AF22" s="242"/>
    </row>
    <row r="24" spans="17:32" x14ac:dyDescent="0.25">
      <c r="Q24" s="244"/>
      <c r="R24" s="209"/>
      <c r="S24" s="210"/>
      <c r="T24" s="202"/>
    </row>
    <row r="25" spans="17:32" x14ac:dyDescent="0.25">
      <c r="Q25" s="209"/>
      <c r="R25" s="209"/>
      <c r="S25" s="203"/>
      <c r="T25" s="204"/>
    </row>
    <row r="28" spans="17:32" x14ac:dyDescent="0.25">
      <c r="Q28" s="211"/>
      <c r="R28" s="209"/>
      <c r="S28" s="212"/>
      <c r="T28" s="213"/>
    </row>
    <row r="29" spans="17:32" x14ac:dyDescent="0.25">
      <c r="Q29" s="209"/>
      <c r="R29" s="209"/>
      <c r="S29" s="214"/>
      <c r="T29" s="215"/>
    </row>
    <row r="30" spans="17:32" ht="33.75" x14ac:dyDescent="0.25">
      <c r="Q30" s="68"/>
      <c r="R30" s="68"/>
    </row>
    <row r="31" spans="17:32" x14ac:dyDescent="0.25">
      <c r="S31" s="212"/>
      <c r="T31" s="213"/>
    </row>
    <row r="32" spans="17:32" ht="15" customHeight="1" x14ac:dyDescent="0.25">
      <c r="Q32" s="211"/>
      <c r="R32" s="209"/>
      <c r="S32" s="214"/>
      <c r="T32" s="215"/>
    </row>
    <row r="33" spans="16:29" ht="15" customHeight="1" x14ac:dyDescent="0.25">
      <c r="Q33" s="209"/>
      <c r="R33" s="209"/>
    </row>
    <row r="36" spans="16:29" ht="15" customHeight="1" x14ac:dyDescent="0.25">
      <c r="Q36" s="216"/>
      <c r="R36" s="216"/>
    </row>
    <row r="37" spans="16:29" ht="15" customHeight="1" x14ac:dyDescent="0.25">
      <c r="Q37" s="216"/>
      <c r="R37" s="216"/>
    </row>
    <row r="38" spans="16:29" x14ac:dyDescent="0.25">
      <c r="U38" s="54"/>
      <c r="V38" s="54"/>
      <c r="W38" s="54"/>
      <c r="X38" s="54"/>
      <c r="Y38" s="54"/>
      <c r="Z38" s="54"/>
      <c r="AA38" s="54"/>
      <c r="AB38" s="54"/>
      <c r="AC38" s="54"/>
    </row>
    <row r="40" spans="16:29" ht="15" customHeight="1" x14ac:dyDescent="0.25"/>
    <row r="41" spans="16:29" ht="15" customHeight="1" x14ac:dyDescent="0.25"/>
    <row r="42" spans="16:29" ht="15" customHeight="1" x14ac:dyDescent="0.25"/>
    <row r="43" spans="16:29" ht="15" customHeight="1" x14ac:dyDescent="0.25"/>
    <row r="44" spans="16:29" ht="15" customHeight="1" x14ac:dyDescent="0.25"/>
    <row r="45" spans="16:29" ht="15" customHeight="1" x14ac:dyDescent="0.25"/>
    <row r="46" spans="16:29" ht="15" customHeight="1" x14ac:dyDescent="0.25">
      <c r="P46" s="54"/>
    </row>
    <row r="47" spans="16:29" ht="15" customHeight="1" x14ac:dyDescent="0.25">
      <c r="P47" s="54"/>
    </row>
    <row r="48" spans="16:29" ht="15" customHeight="1" x14ac:dyDescent="0.25">
      <c r="P48" s="54"/>
    </row>
    <row r="49" spans="14:16" ht="14.45" customHeight="1" x14ac:dyDescent="0.25">
      <c r="N49" s="54"/>
      <c r="O49" s="54"/>
      <c r="P49" s="54"/>
    </row>
    <row r="50" spans="14:16" ht="14.45" customHeight="1" x14ac:dyDescent="0.25">
      <c r="N50" s="54"/>
      <c r="O50" s="54"/>
      <c r="P50" s="54"/>
    </row>
    <row r="51" spans="14:16" x14ac:dyDescent="0.25">
      <c r="N51" s="54"/>
      <c r="O51" s="54"/>
      <c r="P51" s="54"/>
    </row>
    <row r="52" spans="14:16" ht="27.6" customHeight="1" x14ac:dyDescent="0.25">
      <c r="N52" s="54"/>
      <c r="O52" s="54"/>
      <c r="P52" s="54"/>
    </row>
    <row r="53" spans="14:16" x14ac:dyDescent="0.25">
      <c r="N53" s="54"/>
      <c r="O53" s="54"/>
      <c r="P53" s="54"/>
    </row>
    <row r="54" spans="14:16" x14ac:dyDescent="0.25">
      <c r="N54" s="54"/>
      <c r="O54" s="54"/>
      <c r="P54" s="54"/>
    </row>
    <row r="55" spans="14:16" x14ac:dyDescent="0.25">
      <c r="N55" s="54"/>
      <c r="O55" s="54"/>
      <c r="P55" s="54"/>
    </row>
    <row r="56" spans="14:16" x14ac:dyDescent="0.25">
      <c r="N56" s="54"/>
      <c r="O56" s="54"/>
      <c r="P56" s="54"/>
    </row>
    <row r="57" spans="14:16" ht="14.45" customHeight="1" x14ac:dyDescent="0.25">
      <c r="N57" s="54"/>
      <c r="O57" s="54"/>
      <c r="P57" s="54"/>
    </row>
    <row r="58" spans="14:16" ht="14.45" customHeight="1" x14ac:dyDescent="0.25">
      <c r="N58" s="54"/>
      <c r="O58" s="54"/>
      <c r="P58" s="54"/>
    </row>
    <row r="59" spans="14:16" x14ac:dyDescent="0.25">
      <c r="N59" s="54"/>
      <c r="O59" s="54"/>
      <c r="P59" s="54"/>
    </row>
    <row r="60" spans="14:16" x14ac:dyDescent="0.25">
      <c r="N60" s="54"/>
      <c r="O60" s="54"/>
      <c r="P60" s="54"/>
    </row>
    <row r="61" spans="14:16" x14ac:dyDescent="0.25">
      <c r="N61" s="54"/>
      <c r="O61" s="54"/>
      <c r="P61" s="54"/>
    </row>
    <row r="62" spans="14:16" x14ac:dyDescent="0.25">
      <c r="N62" s="54"/>
      <c r="O62" s="54"/>
      <c r="P62" s="54"/>
    </row>
    <row r="63" spans="14:16" x14ac:dyDescent="0.25">
      <c r="N63" s="54"/>
      <c r="O63" s="54"/>
      <c r="P63" s="54"/>
    </row>
    <row r="64" spans="14:16" x14ac:dyDescent="0.25">
      <c r="N64" s="54"/>
      <c r="O64" s="54"/>
      <c r="P64" s="54"/>
    </row>
    <row r="65" spans="14:18" x14ac:dyDescent="0.25">
      <c r="N65" s="54"/>
      <c r="O65" s="54"/>
      <c r="P65" s="54"/>
    </row>
    <row r="66" spans="14:18" x14ac:dyDescent="0.25">
      <c r="N66" s="54"/>
      <c r="O66" s="54"/>
      <c r="P66" s="54"/>
    </row>
    <row r="67" spans="14:18" x14ac:dyDescent="0.25">
      <c r="N67" s="54"/>
      <c r="O67" s="54"/>
      <c r="P67" s="54"/>
    </row>
    <row r="68" spans="14:18" x14ac:dyDescent="0.25">
      <c r="N68" s="54"/>
      <c r="O68" s="54"/>
      <c r="P68" s="54"/>
    </row>
    <row r="69" spans="14:18" x14ac:dyDescent="0.25">
      <c r="N69" s="54"/>
      <c r="O69" s="54"/>
      <c r="P69" s="54"/>
      <c r="Q69" s="54"/>
      <c r="R69" s="54"/>
    </row>
    <row r="70" spans="14:18" x14ac:dyDescent="0.25">
      <c r="N70" s="54"/>
      <c r="O70" s="54"/>
      <c r="P70" s="54"/>
      <c r="Q70" s="54"/>
      <c r="R70" s="54"/>
    </row>
    <row r="71" spans="14:18" x14ac:dyDescent="0.25">
      <c r="N71" s="54"/>
      <c r="O71" s="54"/>
      <c r="P71" s="54"/>
      <c r="Q71" s="54"/>
      <c r="R71" s="54"/>
    </row>
    <row r="72" spans="14:18" x14ac:dyDescent="0.25">
      <c r="N72" s="54"/>
      <c r="O72" s="54"/>
      <c r="P72" s="54"/>
      <c r="Q72" s="54"/>
      <c r="R72" s="54"/>
    </row>
    <row r="73" spans="14:18" x14ac:dyDescent="0.25">
      <c r="N73" s="54"/>
      <c r="O73" s="54"/>
      <c r="P73" s="54"/>
      <c r="Q73" s="54"/>
      <c r="R73" s="54"/>
    </row>
    <row r="74" spans="14:18" x14ac:dyDescent="0.25">
      <c r="N74" s="54"/>
      <c r="O74" s="54"/>
      <c r="P74" s="54"/>
      <c r="Q74" s="54"/>
      <c r="R74" s="54"/>
    </row>
    <row r="75" spans="14:18" x14ac:dyDescent="0.25">
      <c r="N75" s="54"/>
      <c r="O75" s="54"/>
      <c r="P75" s="54"/>
      <c r="Q75" s="54"/>
      <c r="R75" s="54"/>
    </row>
    <row r="76" spans="14:18" x14ac:dyDescent="0.25">
      <c r="N76" s="54"/>
      <c r="O76" s="54"/>
      <c r="P76" s="54"/>
      <c r="Q76" s="54"/>
      <c r="R76" s="54"/>
    </row>
    <row r="77" spans="14:18" x14ac:dyDescent="0.25">
      <c r="N77" s="54"/>
      <c r="O77" s="54"/>
      <c r="P77" s="54"/>
      <c r="Q77" s="54"/>
      <c r="R77" s="54"/>
    </row>
    <row r="78" spans="14:18" ht="18" customHeight="1" x14ac:dyDescent="0.25">
      <c r="N78" s="54"/>
      <c r="O78" s="54"/>
      <c r="P78" s="54"/>
      <c r="Q78" s="54"/>
      <c r="R78" s="54"/>
    </row>
    <row r="79" spans="14:18" ht="18" customHeight="1" x14ac:dyDescent="0.25">
      <c r="N79" s="54"/>
      <c r="O79" s="54"/>
      <c r="P79" s="54"/>
      <c r="Q79" s="54"/>
      <c r="R79" s="54"/>
    </row>
    <row r="80" spans="14:18" ht="18" customHeight="1" x14ac:dyDescent="0.25">
      <c r="N80" s="54"/>
      <c r="O80" s="54"/>
      <c r="P80" s="54"/>
      <c r="Q80" s="54"/>
      <c r="R80" s="54"/>
    </row>
    <row r="81" spans="14:18" ht="18" customHeight="1" x14ac:dyDescent="0.25">
      <c r="N81" s="54"/>
      <c r="O81" s="54"/>
      <c r="P81" s="54"/>
      <c r="Q81" s="54"/>
      <c r="R81" s="54"/>
    </row>
    <row r="82" spans="14:18" x14ac:dyDescent="0.25">
      <c r="N82" s="54"/>
      <c r="O82" s="54"/>
      <c r="P82" s="54"/>
      <c r="Q82" s="54"/>
      <c r="R82" s="54"/>
    </row>
    <row r="83" spans="14:18" x14ac:dyDescent="0.25">
      <c r="N83" s="54"/>
      <c r="O83" s="54"/>
      <c r="P83" s="54"/>
      <c r="Q83" s="54"/>
      <c r="R83" s="54"/>
    </row>
    <row r="84" spans="14:18" ht="26.25" customHeight="1" x14ac:dyDescent="0.25">
      <c r="N84" s="54"/>
      <c r="O84" s="54"/>
      <c r="P84" s="54"/>
      <c r="Q84" s="54"/>
      <c r="R84" s="54"/>
    </row>
    <row r="85" spans="14:18" ht="15" customHeight="1" x14ac:dyDescent="0.25">
      <c r="N85" s="54"/>
      <c r="O85" s="54"/>
      <c r="P85" s="54"/>
      <c r="Q85" s="54"/>
      <c r="R85" s="54"/>
    </row>
    <row r="86" spans="14:18" ht="15" customHeight="1" x14ac:dyDescent="0.25">
      <c r="N86" s="54"/>
      <c r="O86" s="54"/>
      <c r="P86" s="54"/>
      <c r="Q86" s="54"/>
      <c r="R86" s="54"/>
    </row>
    <row r="87" spans="14:18" x14ac:dyDescent="0.25">
      <c r="N87" s="54"/>
      <c r="O87" s="54"/>
      <c r="P87" s="54"/>
      <c r="Q87" s="54"/>
      <c r="R87" s="54"/>
    </row>
    <row r="88" spans="14:18" ht="15" customHeight="1" x14ac:dyDescent="0.25">
      <c r="N88" s="54"/>
      <c r="O88" s="54"/>
      <c r="P88" s="54"/>
      <c r="Q88" s="54"/>
      <c r="R88" s="54"/>
    </row>
    <row r="89" spans="14:18" ht="15" customHeight="1" x14ac:dyDescent="0.25">
      <c r="N89" s="54"/>
      <c r="O89" s="54"/>
      <c r="P89" s="54"/>
      <c r="Q89" s="54"/>
      <c r="R89" s="54"/>
    </row>
    <row r="90" spans="14:18" x14ac:dyDescent="0.25">
      <c r="N90" s="54"/>
      <c r="O90" s="54"/>
      <c r="P90" s="54"/>
      <c r="Q90" s="54"/>
      <c r="R90" s="54"/>
    </row>
    <row r="91" spans="14:18" x14ac:dyDescent="0.25">
      <c r="N91" s="54"/>
      <c r="O91" s="54"/>
      <c r="P91" s="54"/>
      <c r="Q91" s="54"/>
      <c r="R91" s="54"/>
    </row>
    <row r="92" spans="14:18" x14ac:dyDescent="0.25">
      <c r="N92" s="54"/>
      <c r="O92" s="54"/>
      <c r="P92" s="54"/>
      <c r="Q92" s="54"/>
      <c r="R92" s="54"/>
    </row>
    <row r="93" spans="14:18" x14ac:dyDescent="0.25">
      <c r="N93" s="54"/>
      <c r="O93" s="54"/>
      <c r="P93" s="54"/>
      <c r="Q93" s="54"/>
      <c r="R93" s="54"/>
    </row>
    <row r="94" spans="14:18" x14ac:dyDescent="0.25">
      <c r="N94" s="54"/>
      <c r="O94" s="54"/>
      <c r="P94" s="54"/>
      <c r="Q94" s="54"/>
      <c r="R94" s="54"/>
    </row>
    <row r="95" spans="14:18" x14ac:dyDescent="0.25">
      <c r="Q95" s="54"/>
      <c r="R95" s="54"/>
    </row>
    <row r="96" spans="14:18" x14ac:dyDescent="0.25">
      <c r="Q96" s="54"/>
      <c r="R96" s="54"/>
    </row>
    <row r="97" spans="17:18" x14ac:dyDescent="0.25">
      <c r="Q97" s="54"/>
      <c r="R97" s="54"/>
    </row>
    <row r="98" spans="17:18" x14ac:dyDescent="0.25">
      <c r="Q98" s="54"/>
      <c r="R98" s="54"/>
    </row>
    <row r="99" spans="17:18" ht="14.45" customHeight="1" x14ac:dyDescent="0.25">
      <c r="Q99" s="54"/>
      <c r="R99" s="54"/>
    </row>
    <row r="100" spans="17:18" ht="14.45" customHeight="1" x14ac:dyDescent="0.25">
      <c r="Q100" s="54"/>
      <c r="R100" s="54"/>
    </row>
    <row r="101" spans="17:18" x14ac:dyDescent="0.25">
      <c r="Q101" s="54"/>
      <c r="R101" s="54"/>
    </row>
    <row r="102" spans="17:18" x14ac:dyDescent="0.25">
      <c r="Q102" s="54"/>
      <c r="R102" s="54"/>
    </row>
    <row r="103" spans="17:18" ht="15" customHeight="1" x14ac:dyDescent="0.25">
      <c r="Q103" s="54"/>
      <c r="R103" s="54"/>
    </row>
    <row r="104" spans="17:18" ht="15" customHeight="1" x14ac:dyDescent="0.25">
      <c r="Q104" s="54"/>
      <c r="R104" s="54"/>
    </row>
    <row r="105" spans="17:18" ht="15" customHeight="1" x14ac:dyDescent="0.25">
      <c r="Q105" s="54"/>
      <c r="R105" s="54"/>
    </row>
    <row r="106" spans="17:18" ht="15" customHeight="1" x14ac:dyDescent="0.25">
      <c r="Q106" s="54"/>
      <c r="R106" s="54"/>
    </row>
    <row r="107" spans="17:18" ht="15" customHeight="1" x14ac:dyDescent="0.25">
      <c r="Q107" s="54"/>
      <c r="R107" s="54"/>
    </row>
    <row r="108" spans="17:18" ht="15" customHeight="1" x14ac:dyDescent="0.25">
      <c r="Q108" s="54"/>
      <c r="R108" s="54"/>
    </row>
    <row r="109" spans="17:18" ht="15" customHeight="1" x14ac:dyDescent="0.25">
      <c r="Q109" s="54"/>
      <c r="R109" s="54"/>
    </row>
    <row r="110" spans="17:18" ht="15" customHeight="1" x14ac:dyDescent="0.25"/>
    <row r="111" spans="17:18" ht="15" customHeight="1" x14ac:dyDescent="0.25"/>
    <row r="112" spans="17:18" ht="15" customHeight="1" x14ac:dyDescent="0.25">
      <c r="Q112" s="54"/>
      <c r="R112" s="54"/>
    </row>
    <row r="113" spans="14:18" ht="15" customHeight="1" x14ac:dyDescent="0.25">
      <c r="R113" s="54"/>
    </row>
    <row r="114" spans="14:18" ht="15" customHeight="1" x14ac:dyDescent="0.25">
      <c r="R114" s="54"/>
    </row>
    <row r="115" spans="14:18" ht="18.75" customHeight="1" x14ac:dyDescent="0.25">
      <c r="Q115" s="54"/>
      <c r="R115" s="54"/>
    </row>
    <row r="116" spans="14:18" ht="15" customHeight="1" x14ac:dyDescent="0.25">
      <c r="Q116" s="54"/>
      <c r="R116" s="54"/>
    </row>
    <row r="117" spans="14:18" ht="32.25" customHeight="1" x14ac:dyDescent="0.25">
      <c r="Q117" s="54"/>
      <c r="R117" s="54"/>
    </row>
    <row r="118" spans="14:18" ht="15" customHeight="1" x14ac:dyDescent="0.25">
      <c r="Q118" s="54"/>
      <c r="R118" s="54"/>
    </row>
    <row r="119" spans="14:18" ht="26.25" customHeight="1" x14ac:dyDescent="0.25">
      <c r="Q119" s="54"/>
      <c r="R119" s="54"/>
    </row>
    <row r="120" spans="14:18" ht="33.75" customHeight="1" x14ac:dyDescent="0.25">
      <c r="Q120" s="54"/>
      <c r="R120" s="54"/>
    </row>
    <row r="121" spans="14:18" ht="15" customHeight="1" x14ac:dyDescent="0.25">
      <c r="Q121" s="54"/>
      <c r="R121" s="54"/>
    </row>
    <row r="122" spans="14:18" ht="15" customHeight="1" x14ac:dyDescent="0.25">
      <c r="Q122" s="54"/>
      <c r="R122" s="54"/>
    </row>
    <row r="123" spans="14:18" ht="15" customHeight="1" x14ac:dyDescent="0.25">
      <c r="Q123" s="54"/>
      <c r="R123" s="54"/>
    </row>
    <row r="124" spans="14:18" ht="15" customHeight="1" x14ac:dyDescent="0.25">
      <c r="Q124" s="54"/>
      <c r="R124" s="54"/>
    </row>
    <row r="125" spans="14:18" ht="15" customHeight="1" x14ac:dyDescent="0.25">
      <c r="Q125" s="54"/>
      <c r="R125" s="54"/>
    </row>
    <row r="126" spans="14:18" x14ac:dyDescent="0.25">
      <c r="Q126" s="54"/>
      <c r="R126" s="54"/>
    </row>
    <row r="127" spans="14:18" x14ac:dyDescent="0.25">
      <c r="N127" s="54"/>
      <c r="O127" s="54"/>
      <c r="P127" s="54"/>
      <c r="Q127" s="54"/>
      <c r="R127" s="54"/>
    </row>
    <row r="128" spans="14:18" x14ac:dyDescent="0.25">
      <c r="R128" s="54"/>
    </row>
    <row r="129" spans="14:18" x14ac:dyDescent="0.25">
      <c r="R129" s="54"/>
    </row>
    <row r="130" spans="14:18" ht="14.45" customHeight="1" x14ac:dyDescent="0.25">
      <c r="R130" s="54"/>
    </row>
    <row r="131" spans="14:18" ht="14.45" customHeight="1" x14ac:dyDescent="0.25">
      <c r="R131" s="54"/>
    </row>
    <row r="132" spans="14:18" x14ac:dyDescent="0.25">
      <c r="R132" s="54"/>
    </row>
    <row r="133" spans="14:18" x14ac:dyDescent="0.25">
      <c r="R133" s="54"/>
    </row>
    <row r="134" spans="14:18" ht="14.45" customHeight="1" x14ac:dyDescent="0.25">
      <c r="R134" s="54"/>
    </row>
    <row r="135" spans="14:18" ht="14.45" customHeight="1" x14ac:dyDescent="0.25">
      <c r="R135" s="54"/>
    </row>
    <row r="136" spans="14:18" ht="14.45" customHeight="1" x14ac:dyDescent="0.25">
      <c r="R136" s="54"/>
    </row>
    <row r="137" spans="14:18" x14ac:dyDescent="0.25">
      <c r="R137" s="54"/>
    </row>
    <row r="138" spans="14:18" x14ac:dyDescent="0.25">
      <c r="R138" s="54"/>
    </row>
    <row r="139" spans="14:18" x14ac:dyDescent="0.25">
      <c r="R139" s="54"/>
    </row>
    <row r="140" spans="14:18" x14ac:dyDescent="0.25">
      <c r="R140" s="54"/>
    </row>
    <row r="141" spans="14:18" ht="14.45" customHeight="1" x14ac:dyDescent="0.25">
      <c r="R141" s="54"/>
    </row>
    <row r="142" spans="14:18" ht="14.45" customHeight="1" x14ac:dyDescent="0.25">
      <c r="R142" s="54"/>
    </row>
    <row r="143" spans="14:18" x14ac:dyDescent="0.25">
      <c r="R143" s="54"/>
    </row>
    <row r="144" spans="14:18" x14ac:dyDescent="0.25">
      <c r="N144" s="54"/>
      <c r="O144" s="54"/>
      <c r="P144" s="54"/>
      <c r="Q144" s="54"/>
      <c r="R144" s="54"/>
    </row>
    <row r="145" spans="14:18" x14ac:dyDescent="0.25">
      <c r="N145" s="54"/>
      <c r="O145" s="54"/>
      <c r="P145" s="54"/>
      <c r="Q145" s="54"/>
      <c r="R145" s="54"/>
    </row>
  </sheetData>
  <mergeCells count="15">
    <mergeCell ref="AF19:AF22"/>
    <mergeCell ref="R6:AA7"/>
    <mergeCell ref="R9:T10"/>
    <mergeCell ref="S12:U13"/>
    <mergeCell ref="Q16:R17"/>
    <mergeCell ref="S16:T17"/>
    <mergeCell ref="Q20:R21"/>
    <mergeCell ref="S20:T21"/>
    <mergeCell ref="Q36:R37"/>
    <mergeCell ref="Q24:R25"/>
    <mergeCell ref="S24:T25"/>
    <mergeCell ref="Q28:R29"/>
    <mergeCell ref="S28:T29"/>
    <mergeCell ref="Q32:R33"/>
    <mergeCell ref="S31:T32"/>
  </mergeCells>
  <pageMargins left="0.7" right="0.7" top="0.75" bottom="0.75" header="0.3" footer="0.3"/>
  <pageSetup scale="2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638F-47F7-4D65-94F5-567D843A2B7B}">
  <sheetPr>
    <pageSetUpPr fitToPage="1"/>
  </sheetPr>
  <dimension ref="N6:AE144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11.85546875" style="1" bestFit="1" customWidth="1"/>
    <col min="17" max="17" width="8.85546875" style="1"/>
    <col min="18" max="18" width="26" style="1" customWidth="1"/>
    <col min="19" max="19" width="17.7109375" style="1" customWidth="1"/>
    <col min="20" max="16384" width="8.85546875" style="1"/>
  </cols>
  <sheetData>
    <row r="6" spans="16:26" x14ac:dyDescent="0.25"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6:26" x14ac:dyDescent="0.25"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9" spans="16:26" x14ac:dyDescent="0.25">
      <c r="Q9" s="120"/>
      <c r="R9" s="120"/>
      <c r="S9" s="120"/>
    </row>
    <row r="10" spans="16:26" x14ac:dyDescent="0.25">
      <c r="Q10" s="120"/>
      <c r="R10" s="120"/>
      <c r="S10" s="120"/>
    </row>
    <row r="11" spans="16:26" ht="15.75" thickBot="1" x14ac:dyDescent="0.3"/>
    <row r="12" spans="16:26" ht="26.25" x14ac:dyDescent="0.4">
      <c r="P12" s="74">
        <v>108.98</v>
      </c>
      <c r="R12" s="75" t="s">
        <v>16</v>
      </c>
      <c r="S12" s="75"/>
    </row>
    <row r="13" spans="16:26" ht="34.9" customHeight="1" x14ac:dyDescent="0.4">
      <c r="P13" s="74">
        <v>152.22</v>
      </c>
      <c r="R13" s="76"/>
      <c r="S13" s="76"/>
    </row>
    <row r="14" spans="16:26" ht="32.450000000000003" customHeight="1" x14ac:dyDescent="0.4">
      <c r="P14" s="74">
        <v>111.45</v>
      </c>
      <c r="R14" s="76" t="s">
        <v>17</v>
      </c>
      <c r="S14" s="84">
        <v>112.7675</v>
      </c>
    </row>
    <row r="15" spans="16:26" ht="35.450000000000003" customHeight="1" x14ac:dyDescent="0.4">
      <c r="P15" s="74">
        <v>110.59</v>
      </c>
      <c r="R15" s="76" t="s">
        <v>18</v>
      </c>
      <c r="S15" s="76">
        <v>6.0060697991130834</v>
      </c>
    </row>
    <row r="16" spans="16:26" ht="29.45" customHeight="1" x14ac:dyDescent="0.4">
      <c r="P16" s="74">
        <v>127.46</v>
      </c>
      <c r="R16" s="76" t="s">
        <v>19</v>
      </c>
      <c r="S16" s="76">
        <v>110.575</v>
      </c>
    </row>
    <row r="17" spans="16:26" ht="26.45" customHeight="1" x14ac:dyDescent="0.4">
      <c r="P17" s="74">
        <v>107.26</v>
      </c>
      <c r="R17" s="76" t="s">
        <v>20</v>
      </c>
      <c r="S17" s="76" t="e">
        <v>#N/A</v>
      </c>
    </row>
    <row r="18" spans="16:26" ht="28.9" customHeight="1" x14ac:dyDescent="0.4">
      <c r="P18" s="74">
        <v>93.32</v>
      </c>
      <c r="R18" s="76" t="s">
        <v>21</v>
      </c>
      <c r="S18" s="78">
        <v>20.805636091737721</v>
      </c>
    </row>
    <row r="19" spans="16:26" ht="26.25" x14ac:dyDescent="0.4">
      <c r="P19" s="74">
        <v>91.97</v>
      </c>
      <c r="R19" s="76" t="s">
        <v>22</v>
      </c>
      <c r="S19" s="76">
        <v>432.87449318181922</v>
      </c>
    </row>
    <row r="20" spans="16:26" ht="26.25" x14ac:dyDescent="0.4">
      <c r="P20" s="74">
        <v>110.56</v>
      </c>
      <c r="R20" s="76" t="s">
        <v>23</v>
      </c>
      <c r="S20" s="76">
        <v>0.1698036918364334</v>
      </c>
    </row>
    <row r="21" spans="16:26" ht="26.25" x14ac:dyDescent="0.4">
      <c r="P21" s="74">
        <v>75.709999999999994</v>
      </c>
      <c r="R21" s="76" t="s">
        <v>24</v>
      </c>
      <c r="S21" s="76">
        <v>0.14779045792745146</v>
      </c>
    </row>
    <row r="22" spans="16:26" ht="26.25" x14ac:dyDescent="0.4">
      <c r="P22" s="74">
        <v>128.58000000000001</v>
      </c>
      <c r="R22" s="76" t="s">
        <v>25</v>
      </c>
      <c r="S22" s="76">
        <v>76.510000000000005</v>
      </c>
    </row>
    <row r="23" spans="16:26" ht="26.25" x14ac:dyDescent="0.4">
      <c r="P23" s="74">
        <v>135.11000000000001</v>
      </c>
      <c r="R23" s="76" t="s">
        <v>26</v>
      </c>
      <c r="S23" s="76">
        <v>75.709999999999994</v>
      </c>
    </row>
    <row r="24" spans="16:26" ht="23.25" x14ac:dyDescent="0.35">
      <c r="R24" s="76" t="s">
        <v>27</v>
      </c>
      <c r="S24" s="76">
        <v>152.22</v>
      </c>
    </row>
    <row r="25" spans="16:26" ht="23.25" x14ac:dyDescent="0.35">
      <c r="R25" s="76" t="s">
        <v>28</v>
      </c>
      <c r="S25" s="76">
        <v>1353.21</v>
      </c>
    </row>
    <row r="26" spans="16:26" ht="24" thickBot="1" x14ac:dyDescent="0.4">
      <c r="R26" s="77" t="s">
        <v>29</v>
      </c>
      <c r="S26" s="77">
        <v>12</v>
      </c>
    </row>
    <row r="27" spans="16:26" x14ac:dyDescent="0.25">
      <c r="S27" s="1">
        <v>0</v>
      </c>
    </row>
    <row r="30" spans="16:26" x14ac:dyDescent="0.25">
      <c r="S30" s="54"/>
      <c r="T30" s="54"/>
      <c r="U30" s="54"/>
      <c r="V30" s="54"/>
      <c r="W30" s="54"/>
      <c r="X30" s="54"/>
      <c r="Y30" s="54"/>
      <c r="Z30" s="54"/>
    </row>
    <row r="31" spans="16:26" x14ac:dyDescent="0.25"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6:26" x14ac:dyDescent="0.25"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4:31" x14ac:dyDescent="0.25"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4:31" x14ac:dyDescent="0.25"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4:31" x14ac:dyDescent="0.25">
      <c r="Q35" s="54"/>
      <c r="R35" s="229" t="s">
        <v>56</v>
      </c>
      <c r="S35" s="253">
        <v>112.85</v>
      </c>
      <c r="T35" s="257"/>
      <c r="Z35" s="54"/>
    </row>
    <row r="36" spans="14:31" x14ac:dyDescent="0.25">
      <c r="Q36" s="54"/>
      <c r="R36" s="230"/>
      <c r="S36" s="258"/>
      <c r="T36" s="259"/>
      <c r="Z36" s="54"/>
    </row>
    <row r="37" spans="14:31" ht="22.15" customHeight="1" x14ac:dyDescent="0.25">
      <c r="Q37" s="54"/>
      <c r="R37" s="54"/>
      <c r="S37" s="69"/>
      <c r="V37" s="54"/>
      <c r="W37" s="54"/>
      <c r="AA37" s="245" t="s">
        <v>40</v>
      </c>
      <c r="AB37" s="245"/>
      <c r="AC37" s="246">
        <v>0.05</v>
      </c>
      <c r="AD37" s="247"/>
    </row>
    <row r="38" spans="14:31" ht="14.45" customHeight="1" x14ac:dyDescent="0.25">
      <c r="P38" s="54"/>
      <c r="Q38" s="235" t="s">
        <v>60</v>
      </c>
      <c r="R38" s="251" t="s">
        <v>56</v>
      </c>
      <c r="S38" s="253">
        <v>120</v>
      </c>
      <c r="T38" s="254"/>
      <c r="V38" s="54"/>
      <c r="W38" s="54"/>
      <c r="AA38" s="245"/>
      <c r="AB38" s="245"/>
      <c r="AC38" s="248"/>
      <c r="AD38" s="249"/>
    </row>
    <row r="39" spans="14:31" ht="22.15" customHeight="1" x14ac:dyDescent="0.25">
      <c r="P39" s="54"/>
      <c r="Q39" s="250"/>
      <c r="R39" s="252"/>
      <c r="S39" s="255"/>
      <c r="T39" s="256"/>
      <c r="AB39" s="106"/>
      <c r="AC39" s="106"/>
    </row>
    <row r="40" spans="14:31" ht="14.45" customHeight="1" x14ac:dyDescent="0.25">
      <c r="P40" s="54"/>
      <c r="V40" s="54"/>
    </row>
    <row r="41" spans="14:31" ht="36.6" customHeight="1" x14ac:dyDescent="0.25">
      <c r="P41" s="54"/>
      <c r="Q41" s="87" t="s">
        <v>68</v>
      </c>
      <c r="R41" s="86" t="s">
        <v>56</v>
      </c>
      <c r="S41" s="253">
        <v>20.8</v>
      </c>
      <c r="T41" s="257"/>
      <c r="V41" s="54"/>
      <c r="W41" s="54"/>
      <c r="X41" s="54"/>
      <c r="Y41" s="54"/>
      <c r="Z41" s="54"/>
    </row>
    <row r="42" spans="14:31" ht="17.45" customHeight="1" x14ac:dyDescent="0.25">
      <c r="P42" s="54"/>
      <c r="Q42" s="54"/>
      <c r="R42" s="54"/>
      <c r="S42" s="70"/>
      <c r="V42" s="54"/>
      <c r="W42" s="54"/>
      <c r="X42" s="54"/>
      <c r="Y42" s="54"/>
      <c r="Z42" s="54"/>
    </row>
    <row r="43" spans="14:31" ht="33.6" customHeight="1" x14ac:dyDescent="3.5">
      <c r="P43" s="54"/>
      <c r="Q43" s="71" t="s">
        <v>61</v>
      </c>
      <c r="R43" s="72" t="s">
        <v>56</v>
      </c>
      <c r="S43" s="237">
        <v>12</v>
      </c>
      <c r="T43" s="238"/>
      <c r="V43" s="54"/>
      <c r="W43" s="73" t="s">
        <v>62</v>
      </c>
      <c r="X43" s="54"/>
      <c r="Y43" s="54"/>
      <c r="Z43" s="54"/>
      <c r="AD43" s="260"/>
      <c r="AE43" s="260"/>
    </row>
    <row r="44" spans="14:31" ht="15" customHeight="1" x14ac:dyDescent="0.25"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D44" s="260"/>
      <c r="AE44" s="260"/>
    </row>
    <row r="45" spans="14:31" ht="15" customHeight="1" x14ac:dyDescent="0.25">
      <c r="P45" s="54"/>
      <c r="U45" s="54"/>
      <c r="V45" s="54"/>
      <c r="W45" s="54"/>
      <c r="X45" s="54"/>
      <c r="Y45" s="54"/>
      <c r="Z45" s="54"/>
    </row>
    <row r="46" spans="14:31" ht="15" customHeight="1" x14ac:dyDescent="0.25">
      <c r="P46" s="54"/>
      <c r="Q46" s="54"/>
      <c r="R46" s="261" t="s">
        <v>56</v>
      </c>
      <c r="S46" s="263">
        <f>SQRT(S43)</f>
        <v>3.4641016151377544</v>
      </c>
      <c r="T46" s="264"/>
      <c r="U46" s="54"/>
      <c r="V46" s="54"/>
      <c r="W46" s="54"/>
      <c r="X46" s="54"/>
      <c r="Y46" s="54"/>
      <c r="Z46" s="54"/>
    </row>
    <row r="47" spans="14:31" ht="15" customHeight="1" x14ac:dyDescent="0.25">
      <c r="P47" s="54"/>
      <c r="Q47" s="54"/>
      <c r="R47" s="262"/>
      <c r="S47" s="265"/>
      <c r="T47" s="266"/>
      <c r="U47" s="54"/>
      <c r="V47" s="54"/>
      <c r="W47" s="54"/>
      <c r="X47" s="54"/>
      <c r="Y47" s="54"/>
      <c r="Z47" s="54"/>
      <c r="AB47" s="267">
        <f>-(_xlfn.T.INV.2T(0.05,11))</f>
        <v>-2.2009851600916384</v>
      </c>
      <c r="AC47" s="268"/>
      <c r="AD47" s="269"/>
    </row>
    <row r="48" spans="14:31" ht="15" customHeight="1" x14ac:dyDescent="0.25">
      <c r="N48" s="54"/>
      <c r="O48" s="54"/>
      <c r="P48" s="54"/>
      <c r="Q48" s="205">
        <f>(S35-S38)/(S41/S46)</f>
        <v>-1.190784930203604</v>
      </c>
      <c r="R48" s="220"/>
      <c r="S48" s="220"/>
      <c r="T48" s="206"/>
      <c r="U48" s="54"/>
      <c r="V48" s="54"/>
      <c r="W48" s="54"/>
      <c r="X48" s="54"/>
      <c r="Y48" s="54"/>
      <c r="Z48" s="54"/>
      <c r="AB48" s="270"/>
      <c r="AC48" s="271"/>
      <c r="AD48" s="272"/>
    </row>
    <row r="49" spans="14:26" x14ac:dyDescent="0.25">
      <c r="N49" s="54"/>
      <c r="O49" s="54"/>
      <c r="P49" s="54"/>
      <c r="Q49" s="207"/>
      <c r="R49" s="221"/>
      <c r="S49" s="221"/>
      <c r="T49" s="208"/>
      <c r="U49" s="54"/>
      <c r="V49" s="54"/>
      <c r="W49" s="54"/>
      <c r="X49" s="54"/>
      <c r="Y49" s="54"/>
      <c r="Z49" s="54"/>
    </row>
    <row r="50" spans="14:26" x14ac:dyDescent="0.25"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4:26" x14ac:dyDescent="0.25"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4:26" x14ac:dyDescent="0.25">
      <c r="N52" s="54"/>
      <c r="O52" s="54"/>
      <c r="P52" s="54"/>
      <c r="Q52" s="54"/>
    </row>
    <row r="53" spans="14:26" x14ac:dyDescent="0.25">
      <c r="N53" s="54"/>
      <c r="O53" s="54"/>
      <c r="P53" s="54"/>
      <c r="Q53" s="54"/>
    </row>
    <row r="54" spans="14:26" x14ac:dyDescent="0.25">
      <c r="N54" s="54"/>
      <c r="O54" s="54"/>
      <c r="P54" s="54"/>
      <c r="Q54" s="54"/>
    </row>
    <row r="55" spans="14:26" x14ac:dyDescent="0.25">
      <c r="N55" s="54"/>
      <c r="O55" s="54"/>
      <c r="P55" s="54"/>
      <c r="Q55" s="54"/>
    </row>
    <row r="56" spans="14:26" x14ac:dyDescent="0.25">
      <c r="N56" s="54"/>
      <c r="O56" s="54"/>
      <c r="P56" s="54"/>
      <c r="Q56" s="54"/>
    </row>
    <row r="57" spans="14:26" x14ac:dyDescent="0.25">
      <c r="N57" s="54"/>
      <c r="O57" s="54"/>
      <c r="P57" s="54"/>
      <c r="Q57" s="54"/>
    </row>
    <row r="58" spans="14:26" x14ac:dyDescent="0.25">
      <c r="N58" s="54"/>
      <c r="O58" s="54"/>
      <c r="P58" s="54"/>
      <c r="Q58" s="54"/>
    </row>
    <row r="59" spans="14:26" x14ac:dyDescent="0.25">
      <c r="N59" s="54"/>
      <c r="O59" s="54"/>
      <c r="P59" s="54"/>
      <c r="Q59" s="54"/>
    </row>
    <row r="60" spans="14:26" x14ac:dyDescent="0.25">
      <c r="N60" s="54"/>
      <c r="O60" s="54"/>
      <c r="P60" s="54"/>
      <c r="Q60" s="54"/>
    </row>
    <row r="61" spans="14:26" x14ac:dyDescent="0.25">
      <c r="N61" s="54"/>
      <c r="O61" s="54"/>
      <c r="P61" s="54"/>
      <c r="Q61" s="54"/>
    </row>
    <row r="62" spans="14:26" x14ac:dyDescent="0.25">
      <c r="N62" s="54"/>
      <c r="O62" s="54"/>
      <c r="P62" s="54"/>
      <c r="Q62" s="54"/>
    </row>
    <row r="63" spans="14:26" x14ac:dyDescent="0.25">
      <c r="N63" s="54"/>
      <c r="O63" s="54"/>
      <c r="P63" s="54"/>
      <c r="Q63" s="54"/>
    </row>
    <row r="64" spans="14:26" x14ac:dyDescent="0.25">
      <c r="N64" s="54"/>
      <c r="O64" s="54"/>
      <c r="P64" s="54"/>
      <c r="Q64" s="54"/>
    </row>
    <row r="65" spans="14:17" x14ac:dyDescent="0.25">
      <c r="N65" s="54"/>
      <c r="O65" s="54"/>
      <c r="P65" s="54"/>
      <c r="Q65" s="54"/>
    </row>
    <row r="66" spans="14:17" x14ac:dyDescent="0.25">
      <c r="N66" s="54"/>
      <c r="O66" s="54"/>
      <c r="P66" s="54"/>
      <c r="Q66" s="54"/>
    </row>
    <row r="67" spans="14:17" x14ac:dyDescent="0.25">
      <c r="N67" s="54"/>
      <c r="O67" s="54"/>
      <c r="P67" s="54"/>
      <c r="Q67" s="54"/>
    </row>
    <row r="68" spans="14:17" x14ac:dyDescent="0.25">
      <c r="N68" s="54"/>
      <c r="O68" s="54"/>
      <c r="P68" s="54"/>
      <c r="Q68" s="54"/>
    </row>
    <row r="69" spans="14:17" x14ac:dyDescent="0.25">
      <c r="N69" s="54"/>
      <c r="O69" s="54"/>
      <c r="P69" s="54"/>
      <c r="Q69" s="54"/>
    </row>
    <row r="70" spans="14:17" x14ac:dyDescent="0.25">
      <c r="N70" s="54"/>
      <c r="O70" s="54"/>
      <c r="P70" s="54"/>
      <c r="Q70" s="54"/>
    </row>
    <row r="71" spans="14:17" x14ac:dyDescent="0.25">
      <c r="N71" s="54"/>
      <c r="O71" s="54"/>
      <c r="P71" s="54"/>
      <c r="Q71" s="54"/>
    </row>
    <row r="72" spans="14:17" x14ac:dyDescent="0.25">
      <c r="N72" s="54"/>
      <c r="O72" s="54"/>
      <c r="P72" s="54"/>
      <c r="Q72" s="54"/>
    </row>
    <row r="73" spans="14:17" x14ac:dyDescent="0.25">
      <c r="N73" s="54"/>
      <c r="O73" s="54"/>
      <c r="P73" s="54"/>
      <c r="Q73" s="54"/>
    </row>
    <row r="74" spans="14:17" x14ac:dyDescent="0.25">
      <c r="N74" s="54"/>
      <c r="O74" s="54"/>
      <c r="P74" s="54"/>
      <c r="Q74" s="54"/>
    </row>
    <row r="75" spans="14:17" x14ac:dyDescent="0.25">
      <c r="N75" s="54"/>
      <c r="O75" s="54"/>
      <c r="P75" s="54"/>
      <c r="Q75" s="54"/>
    </row>
    <row r="76" spans="14:17" x14ac:dyDescent="0.25">
      <c r="N76" s="54"/>
      <c r="O76" s="54"/>
      <c r="P76" s="54"/>
      <c r="Q76" s="54"/>
    </row>
    <row r="77" spans="14:17" ht="18" customHeight="1" x14ac:dyDescent="0.25">
      <c r="N77" s="54"/>
      <c r="O77" s="54"/>
      <c r="P77" s="54"/>
      <c r="Q77" s="54"/>
    </row>
    <row r="78" spans="14:17" ht="18" customHeight="1" x14ac:dyDescent="0.25">
      <c r="N78" s="54"/>
      <c r="O78" s="54"/>
      <c r="P78" s="54"/>
      <c r="Q78" s="54"/>
    </row>
    <row r="79" spans="14:17" ht="18" customHeight="1" x14ac:dyDescent="0.25">
      <c r="N79" s="54"/>
      <c r="O79" s="54"/>
      <c r="P79" s="54"/>
      <c r="Q79" s="54"/>
    </row>
    <row r="80" spans="14:17" ht="18" customHeight="1" x14ac:dyDescent="0.25">
      <c r="N80" s="54"/>
      <c r="O80" s="54"/>
      <c r="P80" s="54"/>
      <c r="Q80" s="54"/>
    </row>
    <row r="81" spans="14:17" x14ac:dyDescent="0.25">
      <c r="N81" s="54"/>
      <c r="O81" s="54"/>
      <c r="P81" s="54"/>
      <c r="Q81" s="54"/>
    </row>
    <row r="82" spans="14:17" x14ac:dyDescent="0.25">
      <c r="N82" s="54"/>
      <c r="O82" s="54"/>
      <c r="P82" s="54"/>
      <c r="Q82" s="54"/>
    </row>
    <row r="83" spans="14:17" ht="26.25" customHeight="1" x14ac:dyDescent="0.25">
      <c r="N83" s="54"/>
      <c r="O83" s="54"/>
      <c r="P83" s="54"/>
      <c r="Q83" s="54"/>
    </row>
    <row r="84" spans="14:17" ht="15" customHeight="1" x14ac:dyDescent="0.25">
      <c r="N84" s="54"/>
      <c r="O84" s="54"/>
      <c r="P84" s="54"/>
      <c r="Q84" s="54"/>
    </row>
    <row r="85" spans="14:17" ht="15" customHeight="1" x14ac:dyDescent="0.25">
      <c r="N85" s="54"/>
      <c r="O85" s="54"/>
      <c r="P85" s="54"/>
      <c r="Q85" s="54"/>
    </row>
    <row r="86" spans="14:17" x14ac:dyDescent="0.25">
      <c r="N86" s="54"/>
      <c r="O86" s="54"/>
      <c r="P86" s="54"/>
      <c r="Q86" s="54"/>
    </row>
    <row r="87" spans="14:17" ht="15" customHeight="1" x14ac:dyDescent="0.25">
      <c r="N87" s="54"/>
      <c r="O87" s="54"/>
      <c r="P87" s="54"/>
      <c r="Q87" s="54"/>
    </row>
    <row r="88" spans="14:17" ht="15" customHeight="1" x14ac:dyDescent="0.25">
      <c r="N88" s="54"/>
      <c r="O88" s="54"/>
      <c r="P88" s="54"/>
      <c r="Q88" s="54"/>
    </row>
    <row r="89" spans="14:17" x14ac:dyDescent="0.25">
      <c r="N89" s="54"/>
      <c r="O89" s="54"/>
      <c r="P89" s="54"/>
      <c r="Q89" s="54"/>
    </row>
    <row r="90" spans="14:17" x14ac:dyDescent="0.25">
      <c r="N90" s="54"/>
      <c r="O90" s="54"/>
      <c r="P90" s="54"/>
      <c r="Q90" s="54"/>
    </row>
    <row r="91" spans="14:17" x14ac:dyDescent="0.25">
      <c r="N91" s="54"/>
      <c r="O91" s="54"/>
      <c r="P91" s="54"/>
      <c r="Q91" s="54"/>
    </row>
    <row r="92" spans="14:17" x14ac:dyDescent="0.25">
      <c r="N92" s="54"/>
      <c r="O92" s="54"/>
      <c r="P92" s="54"/>
      <c r="Q92" s="54"/>
    </row>
    <row r="93" spans="14:17" x14ac:dyDescent="0.25">
      <c r="N93" s="54"/>
      <c r="O93" s="54"/>
      <c r="P93" s="54"/>
      <c r="Q93" s="54"/>
    </row>
    <row r="94" spans="14:17" x14ac:dyDescent="0.25">
      <c r="Q94" s="54"/>
    </row>
    <row r="95" spans="14:17" x14ac:dyDescent="0.25">
      <c r="Q95" s="54"/>
    </row>
    <row r="96" spans="14:17" x14ac:dyDescent="0.25">
      <c r="Q96" s="54"/>
    </row>
    <row r="97" spans="17:17" x14ac:dyDescent="0.25">
      <c r="Q97" s="54"/>
    </row>
    <row r="98" spans="17:17" ht="14.45" customHeight="1" x14ac:dyDescent="0.25">
      <c r="Q98" s="54"/>
    </row>
    <row r="99" spans="17:17" ht="14.45" customHeight="1" x14ac:dyDescent="0.25">
      <c r="Q99" s="54"/>
    </row>
    <row r="100" spans="17:17" x14ac:dyDescent="0.25">
      <c r="Q100" s="54"/>
    </row>
    <row r="101" spans="17:17" x14ac:dyDescent="0.25">
      <c r="Q101" s="54"/>
    </row>
    <row r="102" spans="17:17" ht="15" customHeight="1" x14ac:dyDescent="0.25">
      <c r="Q102" s="54"/>
    </row>
    <row r="103" spans="17:17" ht="15" customHeight="1" x14ac:dyDescent="0.25">
      <c r="Q103" s="54"/>
    </row>
    <row r="104" spans="17:17" ht="15" customHeight="1" x14ac:dyDescent="0.25">
      <c r="Q104" s="54"/>
    </row>
    <row r="105" spans="17:17" ht="15" customHeight="1" x14ac:dyDescent="0.25">
      <c r="Q105" s="54"/>
    </row>
    <row r="106" spans="17:17" ht="15" customHeight="1" x14ac:dyDescent="0.25">
      <c r="Q106" s="54"/>
    </row>
    <row r="107" spans="17:17" ht="15" customHeight="1" x14ac:dyDescent="0.25">
      <c r="Q107" s="54"/>
    </row>
    <row r="108" spans="17:17" ht="15" customHeight="1" x14ac:dyDescent="0.25">
      <c r="Q108" s="54"/>
    </row>
    <row r="109" spans="17:17" ht="15" customHeight="1" x14ac:dyDescent="0.25"/>
    <row r="110" spans="17:17" ht="15" customHeight="1" x14ac:dyDescent="0.25"/>
    <row r="111" spans="17:17" ht="15" customHeight="1" x14ac:dyDescent="0.25">
      <c r="Q111" s="54"/>
    </row>
    <row r="112" spans="17:17" ht="15" customHeight="1" x14ac:dyDescent="0.25">
      <c r="Q112" s="54"/>
    </row>
    <row r="113" spans="14:17" ht="15" customHeight="1" x14ac:dyDescent="0.25">
      <c r="Q113" s="54"/>
    </row>
    <row r="114" spans="14:17" ht="18.75" customHeight="1" x14ac:dyDescent="0.25">
      <c r="Q114" s="54"/>
    </row>
    <row r="115" spans="14:17" ht="15" customHeight="1" x14ac:dyDescent="0.25">
      <c r="Q115" s="54"/>
    </row>
    <row r="116" spans="14:17" ht="32.25" customHeight="1" x14ac:dyDescent="0.25">
      <c r="Q116" s="54"/>
    </row>
    <row r="117" spans="14:17" ht="15" customHeight="1" x14ac:dyDescent="0.25">
      <c r="Q117" s="54"/>
    </row>
    <row r="118" spans="14:17" ht="26.25" customHeight="1" x14ac:dyDescent="0.25">
      <c r="Q118" s="54"/>
    </row>
    <row r="119" spans="14:17" ht="33.75" customHeight="1" x14ac:dyDescent="0.25">
      <c r="Q119" s="54"/>
    </row>
    <row r="120" spans="14:17" ht="15" customHeight="1" x14ac:dyDescent="0.25">
      <c r="Q120" s="54"/>
    </row>
    <row r="121" spans="14:17" ht="15" customHeight="1" x14ac:dyDescent="0.25">
      <c r="Q121" s="54"/>
    </row>
    <row r="122" spans="14:17" ht="15" customHeight="1" x14ac:dyDescent="0.25">
      <c r="Q122" s="54"/>
    </row>
    <row r="123" spans="14:17" ht="15" customHeight="1" x14ac:dyDescent="0.25">
      <c r="Q123" s="54"/>
    </row>
    <row r="124" spans="14:17" ht="15" customHeight="1" x14ac:dyDescent="0.25">
      <c r="Q124" s="54"/>
    </row>
    <row r="125" spans="14:17" x14ac:dyDescent="0.25">
      <c r="Q125" s="54"/>
    </row>
    <row r="126" spans="14:17" x14ac:dyDescent="0.25">
      <c r="N126" s="54"/>
      <c r="O126" s="54"/>
      <c r="P126" s="54"/>
      <c r="Q126" s="54"/>
    </row>
    <row r="127" spans="14:17" x14ac:dyDescent="0.25">
      <c r="Q127" s="54"/>
    </row>
    <row r="128" spans="14:17" x14ac:dyDescent="0.25">
      <c r="Q128" s="54"/>
    </row>
    <row r="129" spans="14:17" ht="14.45" customHeight="1" x14ac:dyDescent="0.25">
      <c r="Q129" s="54"/>
    </row>
    <row r="130" spans="14:17" ht="14.45" customHeight="1" x14ac:dyDescent="0.25">
      <c r="Q130" s="54"/>
    </row>
    <row r="131" spans="14:17" x14ac:dyDescent="0.25">
      <c r="Q131" s="54"/>
    </row>
    <row r="132" spans="14:17" x14ac:dyDescent="0.25">
      <c r="Q132" s="54"/>
    </row>
    <row r="133" spans="14:17" ht="14.45" customHeight="1" x14ac:dyDescent="0.25">
      <c r="Q133" s="54"/>
    </row>
    <row r="134" spans="14:17" ht="14.45" customHeight="1" x14ac:dyDescent="0.25">
      <c r="Q134" s="54"/>
    </row>
    <row r="135" spans="14:17" ht="14.45" customHeight="1" x14ac:dyDescent="0.25">
      <c r="Q135" s="54"/>
    </row>
    <row r="136" spans="14:17" x14ac:dyDescent="0.25">
      <c r="Q136" s="54"/>
    </row>
    <row r="137" spans="14:17" x14ac:dyDescent="0.25">
      <c r="Q137" s="54"/>
    </row>
    <row r="138" spans="14:17" x14ac:dyDescent="0.25">
      <c r="Q138" s="54"/>
    </row>
    <row r="139" spans="14:17" x14ac:dyDescent="0.25">
      <c r="Q139" s="54"/>
    </row>
    <row r="140" spans="14:17" ht="14.45" customHeight="1" x14ac:dyDescent="0.25">
      <c r="Q140" s="54"/>
    </row>
    <row r="141" spans="14:17" ht="14.45" customHeight="1" x14ac:dyDescent="0.25">
      <c r="Q141" s="54"/>
    </row>
    <row r="142" spans="14:17" x14ac:dyDescent="0.25">
      <c r="Q142" s="54"/>
    </row>
    <row r="143" spans="14:17" x14ac:dyDescent="0.25">
      <c r="N143" s="54"/>
      <c r="O143" s="54"/>
      <c r="P143" s="54"/>
      <c r="Q143" s="54"/>
    </row>
    <row r="144" spans="14:17" x14ac:dyDescent="0.25">
      <c r="N144" s="54"/>
      <c r="O144" s="54"/>
      <c r="P144" s="54"/>
      <c r="Q144" s="54"/>
    </row>
  </sheetData>
  <mergeCells count="17">
    <mergeCell ref="S43:T43"/>
    <mergeCell ref="AD43:AE44"/>
    <mergeCell ref="R46:R47"/>
    <mergeCell ref="S46:T47"/>
    <mergeCell ref="AB47:AD48"/>
    <mergeCell ref="Q48:T49"/>
    <mergeCell ref="S41:T41"/>
    <mergeCell ref="Q6:Z7"/>
    <mergeCell ref="Q9:S10"/>
    <mergeCell ref="R35:R36"/>
    <mergeCell ref="S35:T36"/>
    <mergeCell ref="AA37:AB38"/>
    <mergeCell ref="AC37:AD38"/>
    <mergeCell ref="Q38:Q39"/>
    <mergeCell ref="R38:R39"/>
    <mergeCell ref="S38:T39"/>
    <mergeCell ref="AB39:AC39"/>
  </mergeCells>
  <pageMargins left="0.7" right="0.7" top="0.75" bottom="0.75" header="0.3" footer="0.3"/>
  <pageSetup scale="21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5C69-5398-4984-9B32-EA68F53282C7}">
  <sheetPr>
    <pageSetUpPr fitToPage="1"/>
  </sheetPr>
  <dimension ref="N6:Z139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11.85546875" style="1" bestFit="1" customWidth="1"/>
    <col min="17" max="17" width="8.85546875" style="1"/>
    <col min="18" max="18" width="20" style="1" customWidth="1"/>
    <col min="19" max="19" width="17.7109375" style="1" customWidth="1"/>
    <col min="20" max="16384" width="8.85546875" style="1"/>
  </cols>
  <sheetData>
    <row r="6" spans="16:26" x14ac:dyDescent="0.25"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6:26" x14ac:dyDescent="0.25"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9" spans="16:26" x14ac:dyDescent="0.25">
      <c r="Q9" s="120"/>
      <c r="R9" s="120"/>
      <c r="S9" s="120"/>
    </row>
    <row r="10" spans="16:26" x14ac:dyDescent="0.25">
      <c r="Q10" s="120"/>
      <c r="R10" s="120"/>
      <c r="S10" s="120"/>
    </row>
    <row r="13" spans="16:26" ht="34.9" customHeight="1" x14ac:dyDescent="0.25">
      <c r="R13" s="89"/>
    </row>
    <row r="14" spans="16:26" ht="32.450000000000003" customHeight="1" x14ac:dyDescent="0.25"/>
    <row r="15" spans="16:26" ht="42.75" customHeight="1" x14ac:dyDescent="0.25">
      <c r="R15" s="90"/>
    </row>
    <row r="16" spans="16:26" ht="26.45" customHeight="1" x14ac:dyDescent="0.25">
      <c r="P16" s="209"/>
      <c r="Q16" s="209"/>
    </row>
    <row r="17" spans="16:18" ht="38.25" customHeight="1" x14ac:dyDescent="0.25">
      <c r="R17" s="90"/>
    </row>
    <row r="18" spans="16:18" ht="15" customHeight="1" x14ac:dyDescent="0.25">
      <c r="P18" s="209"/>
      <c r="Q18" s="209"/>
    </row>
    <row r="19" spans="16:18" ht="15" customHeight="1" x14ac:dyDescent="0.25">
      <c r="P19" s="209"/>
      <c r="Q19" s="209"/>
    </row>
    <row r="20" spans="16:18" ht="38.25" customHeight="1" x14ac:dyDescent="0.25">
      <c r="R20" s="90"/>
    </row>
    <row r="22" spans="16:18" ht="15" customHeight="1" x14ac:dyDescent="0.25">
      <c r="P22" s="209"/>
      <c r="Q22" s="209"/>
    </row>
    <row r="23" spans="16:18" ht="42" customHeight="1" x14ac:dyDescent="0.25">
      <c r="R23" s="91"/>
    </row>
    <row r="25" spans="16:18" ht="15" customHeight="1" x14ac:dyDescent="0.25">
      <c r="P25" s="209"/>
      <c r="Q25" s="209"/>
    </row>
    <row r="26" spans="16:18" ht="40.5" customHeight="1" x14ac:dyDescent="0.25">
      <c r="P26" s="68"/>
      <c r="Q26" s="68"/>
    </row>
    <row r="28" spans="16:18" ht="15" customHeight="1" x14ac:dyDescent="0.25">
      <c r="P28" s="209"/>
      <c r="Q28" s="209"/>
    </row>
    <row r="29" spans="16:18" ht="42.75" customHeight="1" x14ac:dyDescent="0.25"/>
    <row r="30" spans="16:18" ht="17.25" customHeight="1" x14ac:dyDescent="0.25"/>
    <row r="31" spans="16:18" ht="15" customHeight="1" x14ac:dyDescent="0.25">
      <c r="P31" s="216"/>
      <c r="Q31" s="216"/>
    </row>
    <row r="32" spans="16:18" ht="22.15" customHeight="1" x14ac:dyDescent="0.25">
      <c r="P32" s="216"/>
      <c r="Q32" s="216"/>
    </row>
    <row r="33" spans="14:20" ht="14.45" customHeight="1" x14ac:dyDescent="0.25">
      <c r="T33" s="54"/>
    </row>
    <row r="34" spans="14:20" ht="22.15" customHeight="1" x14ac:dyDescent="0.25"/>
    <row r="35" spans="14:20" ht="14.45" customHeight="1" x14ac:dyDescent="0.25"/>
    <row r="36" spans="14:20" ht="36.6" customHeight="1" x14ac:dyDescent="0.25"/>
    <row r="37" spans="14:20" ht="17.45" customHeight="1" x14ac:dyDescent="0.25"/>
    <row r="38" spans="14:20" ht="33.6" customHeight="1" x14ac:dyDescent="0.25"/>
    <row r="39" spans="14:20" ht="15" customHeight="1" x14ac:dyDescent="0.25"/>
    <row r="40" spans="14:20" ht="15" customHeight="1" x14ac:dyDescent="0.25"/>
    <row r="41" spans="14:20" ht="15" customHeight="1" x14ac:dyDescent="0.25"/>
    <row r="42" spans="14:20" ht="15" customHeight="1" x14ac:dyDescent="0.25"/>
    <row r="43" spans="14:20" ht="15" customHeight="1" x14ac:dyDescent="0.25">
      <c r="N43" s="54"/>
      <c r="O43" s="54"/>
    </row>
    <row r="44" spans="14:20" ht="15" customHeight="1" x14ac:dyDescent="0.25">
      <c r="N44" s="54"/>
      <c r="O44" s="54"/>
    </row>
    <row r="45" spans="14:20" x14ac:dyDescent="0.25">
      <c r="N45" s="54"/>
      <c r="O45" s="54"/>
    </row>
    <row r="46" spans="14:20" x14ac:dyDescent="0.25">
      <c r="N46" s="54"/>
      <c r="O46" s="54"/>
    </row>
    <row r="47" spans="14:20" x14ac:dyDescent="0.25">
      <c r="N47" s="54"/>
      <c r="O47" s="54"/>
    </row>
    <row r="48" spans="14:20" x14ac:dyDescent="0.25">
      <c r="N48" s="54"/>
      <c r="O48" s="54"/>
    </row>
    <row r="49" spans="14:17" x14ac:dyDescent="0.25">
      <c r="N49" s="54"/>
      <c r="O49" s="54"/>
    </row>
    <row r="50" spans="14:17" x14ac:dyDescent="0.25">
      <c r="N50" s="54"/>
      <c r="O50" s="54"/>
    </row>
    <row r="51" spans="14:17" x14ac:dyDescent="0.25">
      <c r="N51" s="54"/>
      <c r="O51" s="54"/>
    </row>
    <row r="52" spans="14:17" x14ac:dyDescent="0.25">
      <c r="N52" s="54"/>
      <c r="O52" s="54"/>
    </row>
    <row r="53" spans="14:17" x14ac:dyDescent="0.25">
      <c r="N53" s="54"/>
      <c r="O53" s="54"/>
    </row>
    <row r="54" spans="14:17" x14ac:dyDescent="0.25">
      <c r="N54" s="54"/>
      <c r="O54" s="54"/>
      <c r="P54" s="54"/>
      <c r="Q54" s="54"/>
    </row>
    <row r="55" spans="14:17" x14ac:dyDescent="0.25">
      <c r="N55" s="54"/>
      <c r="O55" s="54"/>
      <c r="P55" s="54"/>
      <c r="Q55" s="54"/>
    </row>
    <row r="56" spans="14:17" x14ac:dyDescent="0.25">
      <c r="N56" s="54"/>
      <c r="O56" s="54"/>
      <c r="P56" s="54"/>
      <c r="Q56" s="54"/>
    </row>
    <row r="57" spans="14:17" x14ac:dyDescent="0.25">
      <c r="N57" s="54"/>
      <c r="O57" s="54"/>
      <c r="P57" s="54"/>
      <c r="Q57" s="54"/>
    </row>
    <row r="58" spans="14:17" x14ac:dyDescent="0.25">
      <c r="N58" s="54"/>
      <c r="O58" s="54"/>
      <c r="P58" s="54"/>
      <c r="Q58" s="54"/>
    </row>
    <row r="59" spans="14:17" x14ac:dyDescent="0.25">
      <c r="N59" s="54"/>
      <c r="O59" s="54"/>
      <c r="P59" s="54"/>
      <c r="Q59" s="54"/>
    </row>
    <row r="60" spans="14:17" x14ac:dyDescent="0.25">
      <c r="N60" s="54"/>
      <c r="O60" s="54"/>
      <c r="P60" s="54"/>
      <c r="Q60" s="54"/>
    </row>
    <row r="61" spans="14:17" x14ac:dyDescent="0.25">
      <c r="N61" s="54"/>
      <c r="O61" s="54"/>
      <c r="P61" s="54"/>
      <c r="Q61" s="54"/>
    </row>
    <row r="62" spans="14:17" x14ac:dyDescent="0.25">
      <c r="N62" s="54"/>
      <c r="O62" s="54"/>
      <c r="P62" s="54"/>
      <c r="Q62" s="54"/>
    </row>
    <row r="63" spans="14:17" x14ac:dyDescent="0.25">
      <c r="N63" s="54"/>
      <c r="O63" s="54"/>
      <c r="P63" s="54"/>
      <c r="Q63" s="54"/>
    </row>
    <row r="64" spans="14:17" x14ac:dyDescent="0.25">
      <c r="N64" s="54"/>
      <c r="O64" s="54"/>
      <c r="P64" s="54"/>
      <c r="Q64" s="54"/>
    </row>
    <row r="65" spans="14:17" x14ac:dyDescent="0.25">
      <c r="N65" s="54"/>
      <c r="O65" s="54"/>
      <c r="P65" s="54"/>
      <c r="Q65" s="54"/>
    </row>
    <row r="66" spans="14:17" x14ac:dyDescent="0.25">
      <c r="N66" s="54"/>
      <c r="O66" s="54"/>
      <c r="P66" s="54"/>
      <c r="Q66" s="54"/>
    </row>
    <row r="67" spans="14:17" x14ac:dyDescent="0.25">
      <c r="N67" s="54"/>
      <c r="O67" s="54"/>
      <c r="P67" s="54"/>
      <c r="Q67" s="54"/>
    </row>
    <row r="68" spans="14:17" x14ac:dyDescent="0.25">
      <c r="N68" s="54"/>
      <c r="O68" s="54"/>
      <c r="P68" s="54"/>
      <c r="Q68" s="54"/>
    </row>
    <row r="69" spans="14:17" x14ac:dyDescent="0.25">
      <c r="N69" s="54"/>
      <c r="O69" s="54"/>
      <c r="P69" s="54"/>
      <c r="Q69" s="54"/>
    </row>
    <row r="70" spans="14:17" x14ac:dyDescent="0.25">
      <c r="N70" s="54"/>
      <c r="O70" s="54"/>
      <c r="P70" s="54"/>
      <c r="Q70" s="54"/>
    </row>
    <row r="71" spans="14:17" x14ac:dyDescent="0.25">
      <c r="N71" s="54"/>
      <c r="O71" s="54"/>
      <c r="P71" s="54"/>
      <c r="Q71" s="54"/>
    </row>
    <row r="72" spans="14:17" ht="18" customHeight="1" x14ac:dyDescent="0.25">
      <c r="N72" s="54"/>
      <c r="O72" s="54"/>
      <c r="P72" s="54"/>
      <c r="Q72" s="54"/>
    </row>
    <row r="73" spans="14:17" ht="18" customHeight="1" x14ac:dyDescent="0.25">
      <c r="N73" s="54"/>
      <c r="O73" s="54"/>
      <c r="P73" s="54"/>
      <c r="Q73" s="54"/>
    </row>
    <row r="74" spans="14:17" ht="18" customHeight="1" x14ac:dyDescent="0.25">
      <c r="N74" s="54"/>
      <c r="O74" s="54"/>
      <c r="P74" s="54"/>
      <c r="Q74" s="54"/>
    </row>
    <row r="75" spans="14:17" ht="18" customHeight="1" x14ac:dyDescent="0.25">
      <c r="N75" s="54"/>
      <c r="O75" s="54"/>
      <c r="P75" s="54"/>
      <c r="Q75" s="54"/>
    </row>
    <row r="76" spans="14:17" x14ac:dyDescent="0.25">
      <c r="N76" s="54"/>
      <c r="O76" s="54"/>
      <c r="P76" s="54"/>
      <c r="Q76" s="54"/>
    </row>
    <row r="77" spans="14:17" x14ac:dyDescent="0.25">
      <c r="N77" s="54"/>
      <c r="O77" s="54"/>
      <c r="P77" s="54"/>
      <c r="Q77" s="54"/>
    </row>
    <row r="78" spans="14:17" ht="26.25" customHeight="1" x14ac:dyDescent="0.25">
      <c r="N78" s="54"/>
      <c r="O78" s="54"/>
      <c r="P78" s="54"/>
      <c r="Q78" s="54"/>
    </row>
    <row r="79" spans="14:17" ht="15" customHeight="1" x14ac:dyDescent="0.25">
      <c r="N79" s="54"/>
      <c r="O79" s="54"/>
      <c r="P79" s="54"/>
      <c r="Q79" s="54"/>
    </row>
    <row r="80" spans="14:17" ht="15" customHeight="1" x14ac:dyDescent="0.25">
      <c r="N80" s="54"/>
      <c r="O80" s="54"/>
      <c r="P80" s="54"/>
      <c r="Q80" s="54"/>
    </row>
    <row r="81" spans="14:17" x14ac:dyDescent="0.25">
      <c r="N81" s="54"/>
      <c r="O81" s="54"/>
      <c r="P81" s="54"/>
      <c r="Q81" s="54"/>
    </row>
    <row r="82" spans="14:17" ht="15" customHeight="1" x14ac:dyDescent="0.25">
      <c r="N82" s="54"/>
      <c r="O82" s="54"/>
      <c r="P82" s="54"/>
      <c r="Q82" s="54"/>
    </row>
    <row r="83" spans="14:17" ht="15" customHeight="1" x14ac:dyDescent="0.25">
      <c r="N83" s="54"/>
      <c r="O83" s="54"/>
      <c r="P83" s="54"/>
      <c r="Q83" s="54"/>
    </row>
    <row r="84" spans="14:17" x14ac:dyDescent="0.25">
      <c r="N84" s="54"/>
      <c r="O84" s="54"/>
      <c r="P84" s="54"/>
      <c r="Q84" s="54"/>
    </row>
    <row r="85" spans="14:17" x14ac:dyDescent="0.25">
      <c r="N85" s="54"/>
      <c r="O85" s="54"/>
      <c r="P85" s="54"/>
      <c r="Q85" s="54"/>
    </row>
    <row r="86" spans="14:17" x14ac:dyDescent="0.25">
      <c r="N86" s="54"/>
      <c r="O86" s="54"/>
      <c r="P86" s="54"/>
      <c r="Q86" s="54"/>
    </row>
    <row r="87" spans="14:17" x14ac:dyDescent="0.25">
      <c r="N87" s="54"/>
      <c r="O87" s="54"/>
      <c r="P87" s="54"/>
      <c r="Q87" s="54"/>
    </row>
    <row r="88" spans="14:17" x14ac:dyDescent="0.25">
      <c r="N88" s="54"/>
      <c r="O88" s="54"/>
      <c r="P88" s="54"/>
      <c r="Q88" s="54"/>
    </row>
    <row r="89" spans="14:17" x14ac:dyDescent="0.25">
      <c r="Q89" s="54"/>
    </row>
    <row r="90" spans="14:17" x14ac:dyDescent="0.25">
      <c r="Q90" s="54"/>
    </row>
    <row r="91" spans="14:17" x14ac:dyDescent="0.25">
      <c r="Q91" s="54"/>
    </row>
    <row r="92" spans="14:17" x14ac:dyDescent="0.25">
      <c r="Q92" s="54"/>
    </row>
    <row r="93" spans="14:17" ht="14.45" customHeight="1" x14ac:dyDescent="0.25">
      <c r="Q93" s="54"/>
    </row>
    <row r="94" spans="14:17" ht="14.45" customHeight="1" x14ac:dyDescent="0.25">
      <c r="Q94" s="54"/>
    </row>
    <row r="95" spans="14:17" x14ac:dyDescent="0.25">
      <c r="Q95" s="54"/>
    </row>
    <row r="96" spans="14:17" x14ac:dyDescent="0.25">
      <c r="Q96" s="54"/>
    </row>
    <row r="97" spans="17:17" ht="15" customHeight="1" x14ac:dyDescent="0.25">
      <c r="Q97" s="54"/>
    </row>
    <row r="98" spans="17:17" ht="15" customHeight="1" x14ac:dyDescent="0.25">
      <c r="Q98" s="54"/>
    </row>
    <row r="99" spans="17:17" ht="15" customHeight="1" x14ac:dyDescent="0.25">
      <c r="Q99" s="54"/>
    </row>
    <row r="100" spans="17:17" ht="15" customHeight="1" x14ac:dyDescent="0.25">
      <c r="Q100" s="54"/>
    </row>
    <row r="101" spans="17:17" ht="15" customHeight="1" x14ac:dyDescent="0.25">
      <c r="Q101" s="54"/>
    </row>
    <row r="102" spans="17:17" ht="15" customHeight="1" x14ac:dyDescent="0.25">
      <c r="Q102" s="54"/>
    </row>
    <row r="103" spans="17:17" ht="15" customHeight="1" x14ac:dyDescent="0.25">
      <c r="Q103" s="54"/>
    </row>
    <row r="104" spans="17:17" ht="15" customHeight="1" x14ac:dyDescent="0.25"/>
    <row r="105" spans="17:17" ht="15" customHeight="1" x14ac:dyDescent="0.25"/>
    <row r="106" spans="17:17" ht="15" customHeight="1" x14ac:dyDescent="0.25">
      <c r="Q106" s="54"/>
    </row>
    <row r="107" spans="17:17" ht="15" customHeight="1" x14ac:dyDescent="0.25">
      <c r="Q107" s="54"/>
    </row>
    <row r="108" spans="17:17" ht="15" customHeight="1" x14ac:dyDescent="0.25">
      <c r="Q108" s="54"/>
    </row>
    <row r="109" spans="17:17" ht="18.75" customHeight="1" x14ac:dyDescent="0.25">
      <c r="Q109" s="54"/>
    </row>
    <row r="110" spans="17:17" ht="15" customHeight="1" x14ac:dyDescent="0.25">
      <c r="Q110" s="54"/>
    </row>
    <row r="111" spans="17:17" ht="32.25" customHeight="1" x14ac:dyDescent="0.25">
      <c r="Q111" s="54"/>
    </row>
    <row r="112" spans="17:17" ht="15" customHeight="1" x14ac:dyDescent="0.25">
      <c r="Q112" s="54"/>
    </row>
    <row r="113" spans="14:17" ht="26.25" customHeight="1" x14ac:dyDescent="0.25">
      <c r="Q113" s="54"/>
    </row>
    <row r="114" spans="14:17" ht="33.75" customHeight="1" x14ac:dyDescent="0.25">
      <c r="Q114" s="54"/>
    </row>
    <row r="115" spans="14:17" ht="15" customHeight="1" x14ac:dyDescent="0.25">
      <c r="Q115" s="54"/>
    </row>
    <row r="116" spans="14:17" ht="15" customHeight="1" x14ac:dyDescent="0.25">
      <c r="Q116" s="54"/>
    </row>
    <row r="117" spans="14:17" ht="15" customHeight="1" x14ac:dyDescent="0.25">
      <c r="Q117" s="54"/>
    </row>
    <row r="118" spans="14:17" ht="15" customHeight="1" x14ac:dyDescent="0.25">
      <c r="Q118" s="54"/>
    </row>
    <row r="119" spans="14:17" ht="15" customHeight="1" x14ac:dyDescent="0.25">
      <c r="Q119" s="54"/>
    </row>
    <row r="120" spans="14:17" x14ac:dyDescent="0.25">
      <c r="Q120" s="54"/>
    </row>
    <row r="121" spans="14:17" x14ac:dyDescent="0.25">
      <c r="N121" s="54"/>
      <c r="O121" s="54"/>
      <c r="P121" s="54"/>
      <c r="Q121" s="54"/>
    </row>
    <row r="122" spans="14:17" x14ac:dyDescent="0.25">
      <c r="Q122" s="54"/>
    </row>
    <row r="123" spans="14:17" x14ac:dyDescent="0.25">
      <c r="Q123" s="54"/>
    </row>
    <row r="124" spans="14:17" ht="14.45" customHeight="1" x14ac:dyDescent="0.25">
      <c r="Q124" s="54"/>
    </row>
    <row r="125" spans="14:17" ht="14.45" customHeight="1" x14ac:dyDescent="0.25">
      <c r="Q125" s="54"/>
    </row>
    <row r="126" spans="14:17" x14ac:dyDescent="0.25">
      <c r="Q126" s="54"/>
    </row>
    <row r="127" spans="14:17" x14ac:dyDescent="0.25">
      <c r="Q127" s="54"/>
    </row>
    <row r="128" spans="14:17" ht="14.45" customHeight="1" x14ac:dyDescent="0.25">
      <c r="Q128" s="54"/>
    </row>
    <row r="129" spans="14:17" ht="14.45" customHeight="1" x14ac:dyDescent="0.25">
      <c r="Q129" s="54"/>
    </row>
    <row r="130" spans="14:17" ht="14.45" customHeight="1" x14ac:dyDescent="0.25">
      <c r="Q130" s="54"/>
    </row>
    <row r="131" spans="14:17" x14ac:dyDescent="0.25">
      <c r="Q131" s="54"/>
    </row>
    <row r="132" spans="14:17" x14ac:dyDescent="0.25">
      <c r="Q132" s="54"/>
    </row>
    <row r="133" spans="14:17" x14ac:dyDescent="0.25">
      <c r="Q133" s="54"/>
    </row>
    <row r="134" spans="14:17" x14ac:dyDescent="0.25">
      <c r="Q134" s="54"/>
    </row>
    <row r="135" spans="14:17" ht="14.45" customHeight="1" x14ac:dyDescent="0.25">
      <c r="Q135" s="54"/>
    </row>
    <row r="136" spans="14:17" ht="14.45" customHeight="1" x14ac:dyDescent="0.25">
      <c r="Q136" s="54"/>
    </row>
    <row r="137" spans="14:17" x14ac:dyDescent="0.25">
      <c r="Q137" s="54"/>
    </row>
    <row r="138" spans="14:17" x14ac:dyDescent="0.25">
      <c r="N138" s="54"/>
      <c r="O138" s="54"/>
      <c r="P138" s="54"/>
      <c r="Q138" s="54"/>
    </row>
    <row r="139" spans="14:17" x14ac:dyDescent="0.25">
      <c r="N139" s="54"/>
      <c r="O139" s="54"/>
      <c r="P139" s="54"/>
      <c r="Q139" s="54"/>
    </row>
  </sheetData>
  <mergeCells count="8">
    <mergeCell ref="P31:Q32"/>
    <mergeCell ref="Q6:Z7"/>
    <mergeCell ref="Q9:S10"/>
    <mergeCell ref="P16:Q16"/>
    <mergeCell ref="P18:Q19"/>
    <mergeCell ref="P22:Q22"/>
    <mergeCell ref="P25:Q25"/>
    <mergeCell ref="P28:Q28"/>
  </mergeCells>
  <pageMargins left="0.7" right="0.7" top="0.75" bottom="0.75" header="0.3" footer="0.3"/>
  <pageSetup scale="23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0E60D-1B1E-4D12-928D-EFDC76668E9E}">
  <sheetPr>
    <pageSetUpPr fitToPage="1"/>
  </sheetPr>
  <dimension ref="N6:AB143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" width="8.85546875" style="1"/>
    <col min="17" max="17" width="11.140625" style="1" customWidth="1"/>
    <col min="18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6:24" ht="15" customHeight="1" x14ac:dyDescent="0.25">
      <c r="Q17" s="55"/>
    </row>
    <row r="24" spans="16:24" ht="25.5" x14ac:dyDescent="0.35">
      <c r="Q24" s="88" t="s">
        <v>40</v>
      </c>
      <c r="R24" s="278">
        <f>1-0.95</f>
        <v>5.0000000000000044E-2</v>
      </c>
      <c r="S24" s="279"/>
      <c r="T24" s="280" t="s">
        <v>41</v>
      </c>
      <c r="U24" s="280"/>
      <c r="V24" s="278">
        <f>(1-0.95)/2</f>
        <v>2.5000000000000022E-2</v>
      </c>
      <c r="W24" s="279"/>
    </row>
    <row r="27" spans="16:24" ht="27" x14ac:dyDescent="0.35">
      <c r="P27" s="57" t="s">
        <v>42</v>
      </c>
      <c r="Q27" s="58">
        <v>2.5000000000000001E-2</v>
      </c>
      <c r="R27" s="61" t="s">
        <v>43</v>
      </c>
      <c r="S27" s="281">
        <f>_xlfn.NORM.S.INV(0.025)</f>
        <v>-1.9599639845400538</v>
      </c>
      <c r="T27" s="282"/>
      <c r="W27" s="281">
        <f>S27^2</f>
        <v>3.8414588206941245</v>
      </c>
      <c r="X27" s="282"/>
    </row>
    <row r="29" spans="16:24" ht="25.5" x14ac:dyDescent="0.35">
      <c r="P29" s="88" t="s">
        <v>44</v>
      </c>
      <c r="Q29" s="62">
        <v>25</v>
      </c>
    </row>
    <row r="31" spans="16:24" ht="25.5" x14ac:dyDescent="0.35">
      <c r="P31" s="88" t="s">
        <v>45</v>
      </c>
      <c r="Q31" s="62">
        <v>100</v>
      </c>
      <c r="S31" s="88"/>
      <c r="T31" s="273">
        <f>100^2</f>
        <v>10000</v>
      </c>
      <c r="U31" s="274"/>
    </row>
    <row r="34" spans="14:21" ht="22.5" x14ac:dyDescent="0.25">
      <c r="Q34" s="275">
        <f>(W27*T31)/(25^2)</f>
        <v>61.463341131105999</v>
      </c>
      <c r="R34" s="276"/>
      <c r="T34" s="277">
        <f>ROUNDUP(Q34,0)</f>
        <v>62</v>
      </c>
      <c r="U34" s="277"/>
    </row>
    <row r="43" spans="14:21" ht="15" customHeight="1" x14ac:dyDescent="0.25"/>
    <row r="44" spans="14:21" ht="15" customHeight="1" x14ac:dyDescent="0.25"/>
    <row r="45" spans="14:21" ht="15" customHeight="1" x14ac:dyDescent="0.25"/>
    <row r="46" spans="14:21" ht="15" customHeight="1" x14ac:dyDescent="0.25"/>
    <row r="47" spans="14:21" x14ac:dyDescent="0.25">
      <c r="N47" s="54"/>
      <c r="O47" s="54"/>
      <c r="P47" s="54"/>
      <c r="Q47" s="54"/>
      <c r="R47" s="54"/>
      <c r="S47" s="54"/>
    </row>
    <row r="48" spans="14:21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ht="18" customHeight="1" x14ac:dyDescent="0.25">
      <c r="N76" s="54"/>
      <c r="O76" s="54"/>
      <c r="P76" s="54"/>
      <c r="Q76" s="54"/>
      <c r="R76" s="54"/>
      <c r="S76" s="54"/>
    </row>
    <row r="77" spans="14:19" ht="18" customHeight="1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ht="26.2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ht="15" customHeight="1" x14ac:dyDescent="0.25">
      <c r="N84" s="54"/>
      <c r="O84" s="54"/>
      <c r="P84" s="54"/>
      <c r="Q84" s="54"/>
      <c r="R84" s="54"/>
      <c r="S84" s="54"/>
    </row>
    <row r="85" spans="14:19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ht="15" customHeight="1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R93" s="54"/>
      <c r="S93" s="54"/>
    </row>
    <row r="94" spans="14:19" x14ac:dyDescent="0.25"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ht="14.45" customHeight="1" x14ac:dyDescent="0.25">
      <c r="R97" s="54"/>
      <c r="S97" s="54"/>
    </row>
    <row r="98" spans="18:19" ht="14.45" customHeight="1" x14ac:dyDescent="0.25">
      <c r="R98" s="54"/>
      <c r="S98" s="54"/>
    </row>
    <row r="99" spans="18:19" x14ac:dyDescent="0.25">
      <c r="R99" s="54"/>
      <c r="S99" s="54"/>
    </row>
    <row r="100" spans="18:19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/>
    <row r="109" spans="18:19" ht="15" customHeight="1" x14ac:dyDescent="0.25"/>
    <row r="110" spans="18:19" ht="15" customHeight="1" x14ac:dyDescent="0.25">
      <c r="R110" s="54"/>
      <c r="S110" s="54"/>
    </row>
    <row r="111" spans="18:19" ht="15" customHeight="1" x14ac:dyDescent="0.25">
      <c r="S111" s="54"/>
    </row>
    <row r="112" spans="18:19" ht="15" customHeight="1" x14ac:dyDescent="0.25">
      <c r="S112" s="54"/>
    </row>
    <row r="113" spans="14:19" ht="18.75" customHeight="1" x14ac:dyDescent="0.25">
      <c r="R113" s="54"/>
      <c r="S113" s="54"/>
    </row>
    <row r="114" spans="14:19" ht="15" customHeight="1" x14ac:dyDescent="0.25">
      <c r="R114" s="54"/>
      <c r="S114" s="54"/>
    </row>
    <row r="115" spans="14:19" ht="32.2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26.25" customHeight="1" x14ac:dyDescent="0.25">
      <c r="R117" s="54"/>
      <c r="S117" s="54"/>
    </row>
    <row r="118" spans="14:19" ht="33.7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ht="1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x14ac:dyDescent="0.25">
      <c r="R124" s="54"/>
      <c r="S124" s="54"/>
    </row>
    <row r="125" spans="14:19" x14ac:dyDescent="0.25">
      <c r="N125" s="54"/>
      <c r="O125" s="54"/>
      <c r="P125" s="54"/>
      <c r="Q125" s="54"/>
      <c r="R125" s="54"/>
      <c r="S125" s="54"/>
    </row>
    <row r="126" spans="14:19" x14ac:dyDescent="0.25">
      <c r="S126" s="54"/>
    </row>
    <row r="127" spans="14:19" x14ac:dyDescent="0.25">
      <c r="S127" s="54"/>
    </row>
    <row r="128" spans="14:19" ht="14.45" customHeight="1" x14ac:dyDescent="0.25">
      <c r="S128" s="54"/>
    </row>
    <row r="129" spans="14:19" ht="14.45" customHeight="1" x14ac:dyDescent="0.25">
      <c r="S129" s="54"/>
    </row>
    <row r="130" spans="14:19" x14ac:dyDescent="0.25">
      <c r="S130" s="54"/>
    </row>
    <row r="131" spans="14:19" x14ac:dyDescent="0.25">
      <c r="S131" s="54"/>
    </row>
    <row r="132" spans="14:19" ht="14.45" customHeight="1" x14ac:dyDescent="0.25">
      <c r="S132" s="54"/>
    </row>
    <row r="133" spans="14:19" ht="14.45" customHeight="1" x14ac:dyDescent="0.25">
      <c r="S133" s="54"/>
    </row>
    <row r="134" spans="14:19" ht="14.45" customHeight="1" x14ac:dyDescent="0.25">
      <c r="S134" s="54"/>
    </row>
    <row r="135" spans="14:19" x14ac:dyDescent="0.25">
      <c r="S135" s="54"/>
    </row>
    <row r="136" spans="14:19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ht="14.45" customHeight="1" x14ac:dyDescent="0.25">
      <c r="S139" s="54"/>
    </row>
    <row r="140" spans="14:19" ht="14.45" customHeight="1" x14ac:dyDescent="0.25">
      <c r="S140" s="54"/>
    </row>
    <row r="141" spans="14:19" x14ac:dyDescent="0.25">
      <c r="S141" s="54"/>
    </row>
    <row r="142" spans="14:19" x14ac:dyDescent="0.25">
      <c r="N142" s="54"/>
      <c r="O142" s="54"/>
      <c r="P142" s="54"/>
      <c r="Q142" s="54"/>
      <c r="R142" s="54"/>
      <c r="S142" s="54"/>
    </row>
    <row r="143" spans="14:19" x14ac:dyDescent="0.25">
      <c r="N143" s="54"/>
      <c r="O143" s="54"/>
      <c r="P143" s="54"/>
      <c r="Q143" s="54"/>
      <c r="R143" s="54"/>
      <c r="S143" s="54"/>
    </row>
  </sheetData>
  <mergeCells count="10">
    <mergeCell ref="T31:U31"/>
    <mergeCell ref="Q34:R34"/>
    <mergeCell ref="T34:U34"/>
    <mergeCell ref="S6:AB7"/>
    <mergeCell ref="S9:U10"/>
    <mergeCell ref="R24:S24"/>
    <mergeCell ref="T24:U24"/>
    <mergeCell ref="V24:W24"/>
    <mergeCell ref="S27:T27"/>
    <mergeCell ref="W27:X27"/>
  </mergeCells>
  <pageMargins left="0.7" right="0.7" top="0.75" bottom="0.75" header="0.3" footer="0.3"/>
  <pageSetup scale="22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7232-A00D-40B3-958B-58A20BAD5D6F}">
  <sheetPr>
    <pageSetUpPr fitToPage="1"/>
  </sheetPr>
  <dimension ref="N6:AB143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7:28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9" spans="17:28" x14ac:dyDescent="0.25">
      <c r="S9" s="120"/>
      <c r="T9" s="120"/>
      <c r="U9" s="120"/>
    </row>
    <row r="10" spans="17:28" x14ac:dyDescent="0.25">
      <c r="S10" s="120"/>
      <c r="T10" s="120"/>
      <c r="U10" s="120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3" spans="14:19" ht="15" customHeight="1" x14ac:dyDescent="0.25"/>
    <row r="44" spans="14:19" ht="15" customHeight="1" x14ac:dyDescent="0.25"/>
    <row r="45" spans="14:19" ht="15" customHeight="1" x14ac:dyDescent="0.25"/>
    <row r="46" spans="14:19" ht="15" customHeight="1" x14ac:dyDescent="0.25"/>
    <row r="47" spans="14:19" x14ac:dyDescent="0.25">
      <c r="N47" s="54"/>
      <c r="O47" s="54"/>
      <c r="P47" s="54"/>
      <c r="Q47" s="54"/>
      <c r="R47" s="54"/>
      <c r="S47" s="54"/>
    </row>
    <row r="48" spans="14:19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ht="18" customHeight="1" x14ac:dyDescent="0.25">
      <c r="N76" s="54"/>
      <c r="O76" s="54"/>
      <c r="P76" s="54"/>
      <c r="Q76" s="54"/>
      <c r="R76" s="54"/>
      <c r="S76" s="54"/>
    </row>
    <row r="77" spans="14:19" ht="18" customHeight="1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ht="26.2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ht="15" customHeight="1" x14ac:dyDescent="0.25">
      <c r="N84" s="54"/>
      <c r="O84" s="54"/>
      <c r="P84" s="54"/>
      <c r="Q84" s="54"/>
      <c r="R84" s="54"/>
      <c r="S84" s="54"/>
    </row>
    <row r="85" spans="14:19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ht="15" customHeight="1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R93" s="54"/>
      <c r="S93" s="54"/>
    </row>
    <row r="94" spans="14:19" x14ac:dyDescent="0.25"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ht="14.45" customHeight="1" x14ac:dyDescent="0.25">
      <c r="R97" s="54"/>
      <c r="S97" s="54"/>
    </row>
    <row r="98" spans="18:19" ht="14.45" customHeight="1" x14ac:dyDescent="0.25">
      <c r="R98" s="54"/>
      <c r="S98" s="54"/>
    </row>
    <row r="99" spans="18:19" x14ac:dyDescent="0.25">
      <c r="R99" s="54"/>
      <c r="S99" s="54"/>
    </row>
    <row r="100" spans="18:19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/>
    <row r="109" spans="18:19" ht="15" customHeight="1" x14ac:dyDescent="0.25"/>
    <row r="110" spans="18:19" ht="15" customHeight="1" x14ac:dyDescent="0.25">
      <c r="R110" s="54"/>
      <c r="S110" s="54"/>
    </row>
    <row r="111" spans="18:19" ht="15" customHeight="1" x14ac:dyDescent="0.25">
      <c r="S111" s="54"/>
    </row>
    <row r="112" spans="18:19" ht="15" customHeight="1" x14ac:dyDescent="0.25">
      <c r="S112" s="54"/>
    </row>
    <row r="113" spans="14:19" ht="18.75" customHeight="1" x14ac:dyDescent="0.25">
      <c r="R113" s="54"/>
      <c r="S113" s="54"/>
    </row>
    <row r="114" spans="14:19" ht="15" customHeight="1" x14ac:dyDescent="0.25">
      <c r="R114" s="54"/>
      <c r="S114" s="54"/>
    </row>
    <row r="115" spans="14:19" ht="32.2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26.25" customHeight="1" x14ac:dyDescent="0.25">
      <c r="R117" s="54"/>
      <c r="S117" s="54"/>
    </row>
    <row r="118" spans="14:19" ht="33.7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ht="1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x14ac:dyDescent="0.25">
      <c r="R124" s="54"/>
      <c r="S124" s="54"/>
    </row>
    <row r="125" spans="14:19" x14ac:dyDescent="0.25">
      <c r="N125" s="54"/>
      <c r="O125" s="54"/>
      <c r="P125" s="54"/>
      <c r="Q125" s="54"/>
      <c r="R125" s="54"/>
      <c r="S125" s="54"/>
    </row>
    <row r="126" spans="14:19" x14ac:dyDescent="0.25">
      <c r="S126" s="54"/>
    </row>
    <row r="127" spans="14:19" x14ac:dyDescent="0.25">
      <c r="S127" s="54"/>
    </row>
    <row r="128" spans="14:19" ht="14.45" customHeight="1" x14ac:dyDescent="0.25">
      <c r="S128" s="54"/>
    </row>
    <row r="129" spans="14:19" ht="14.45" customHeight="1" x14ac:dyDescent="0.25">
      <c r="S129" s="54"/>
    </row>
    <row r="130" spans="14:19" x14ac:dyDescent="0.25">
      <c r="S130" s="54"/>
    </row>
    <row r="131" spans="14:19" x14ac:dyDescent="0.25">
      <c r="S131" s="54"/>
    </row>
    <row r="132" spans="14:19" ht="14.45" customHeight="1" x14ac:dyDescent="0.25">
      <c r="S132" s="54"/>
    </row>
    <row r="133" spans="14:19" ht="14.45" customHeight="1" x14ac:dyDescent="0.25">
      <c r="S133" s="54"/>
    </row>
    <row r="134" spans="14:19" ht="14.45" customHeight="1" x14ac:dyDescent="0.25">
      <c r="S134" s="54"/>
    </row>
    <row r="135" spans="14:19" x14ac:dyDescent="0.25">
      <c r="S135" s="54"/>
    </row>
    <row r="136" spans="14:19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ht="14.45" customHeight="1" x14ac:dyDescent="0.25">
      <c r="S139" s="54"/>
    </row>
    <row r="140" spans="14:19" ht="14.45" customHeight="1" x14ac:dyDescent="0.25">
      <c r="S140" s="54"/>
    </row>
    <row r="141" spans="14:19" x14ac:dyDescent="0.25">
      <c r="S141" s="54"/>
    </row>
    <row r="142" spans="14:19" x14ac:dyDescent="0.25">
      <c r="N142" s="54"/>
      <c r="O142" s="54"/>
      <c r="P142" s="54"/>
      <c r="Q142" s="54"/>
      <c r="R142" s="54"/>
      <c r="S142" s="54"/>
    </row>
    <row r="143" spans="14:19" x14ac:dyDescent="0.25">
      <c r="N143" s="54"/>
      <c r="O143" s="54"/>
      <c r="P143" s="54"/>
      <c r="Q143" s="54"/>
      <c r="R143" s="54"/>
      <c r="S143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BC16F-E886-4D4C-A9C9-B0FDA1894E18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9" style="1" customWidth="1"/>
    <col min="17" max="17" width="11" style="1" customWidth="1"/>
    <col min="18" max="18" width="8.85546875" style="1" customWidth="1"/>
    <col min="19" max="19" width="9.5703125" style="1" bestFit="1" customWidth="1"/>
    <col min="20" max="20" width="9.5703125" style="1" customWidth="1"/>
    <col min="21" max="21" width="8.85546875" style="1"/>
    <col min="22" max="22" width="14.42578125" style="1" customWidth="1"/>
    <col min="23" max="23" width="13.5703125" style="1" customWidth="1"/>
    <col min="24" max="16384" width="8.85546875" style="1"/>
  </cols>
  <sheetData>
    <row r="6" spans="17:29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7:29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9" spans="17:29" x14ac:dyDescent="0.25">
      <c r="S9" s="120"/>
      <c r="T9" s="120"/>
      <c r="U9" s="120"/>
      <c r="V9" s="120"/>
    </row>
    <row r="10" spans="17:29" x14ac:dyDescent="0.25">
      <c r="S10" s="120"/>
      <c r="T10" s="120"/>
      <c r="U10" s="120"/>
      <c r="V10" s="120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</row>
    <row r="17" spans="16:23" ht="15" customHeight="1" x14ac:dyDescent="0.25">
      <c r="Q17" s="55"/>
    </row>
    <row r="21" spans="16:23" ht="25.5" x14ac:dyDescent="0.35">
      <c r="Q21" s="88" t="s">
        <v>40</v>
      </c>
      <c r="R21" s="281">
        <f>1-0.9</f>
        <v>9.9999999999999978E-2</v>
      </c>
      <c r="S21" s="282"/>
      <c r="T21" s="280" t="s">
        <v>41</v>
      </c>
      <c r="U21" s="285"/>
      <c r="V21" s="83">
        <f>(1-0.9)/2</f>
        <v>4.9999999999999989E-2</v>
      </c>
    </row>
    <row r="23" spans="16:23" ht="28.9" customHeight="1" x14ac:dyDescent="0.25"/>
    <row r="26" spans="16:23" ht="27" x14ac:dyDescent="0.35">
      <c r="P26" s="57" t="s">
        <v>42</v>
      </c>
      <c r="Q26" s="58">
        <v>0.05</v>
      </c>
      <c r="R26" s="61" t="s">
        <v>43</v>
      </c>
      <c r="S26" s="281">
        <f>_xlfn.NORM.S.INV(0.05)</f>
        <v>-1.6448536269514726</v>
      </c>
      <c r="T26" s="282"/>
      <c r="W26" s="60">
        <f>-1.6449^2</f>
        <v>2.70569601</v>
      </c>
    </row>
    <row r="29" spans="16:23" ht="24.75" customHeight="1" x14ac:dyDescent="0.25">
      <c r="Q29" s="92"/>
      <c r="V29" s="83">
        <f>1-0.3</f>
        <v>0.7</v>
      </c>
    </row>
    <row r="37" spans="17:21" ht="28.15" customHeight="1" x14ac:dyDescent="0.25">
      <c r="Q37" s="275">
        <f>(2.7057*(0.3*0.7))/(0.05^2)</f>
        <v>227.27879999999999</v>
      </c>
      <c r="R37" s="276"/>
      <c r="S37" s="59"/>
      <c r="T37" s="283">
        <f>228</f>
        <v>228</v>
      </c>
      <c r="U37" s="284"/>
    </row>
    <row r="45" spans="17:21" ht="15" customHeight="1" x14ac:dyDescent="0.25"/>
    <row r="46" spans="17:21" ht="15" customHeight="1" x14ac:dyDescent="0.25"/>
    <row r="47" spans="17:21" ht="15" customHeight="1" x14ac:dyDescent="0.25"/>
    <row r="48" spans="17:21" ht="15" customHeight="1" x14ac:dyDescent="0.25"/>
    <row r="49" spans="14:20" x14ac:dyDescent="0.25">
      <c r="N49" s="54"/>
      <c r="O49" s="54"/>
      <c r="P49" s="54"/>
      <c r="Q49" s="54"/>
      <c r="R49" s="54"/>
      <c r="S49" s="54"/>
      <c r="T49" s="54"/>
    </row>
    <row r="50" spans="14:20" x14ac:dyDescent="0.25">
      <c r="N50" s="54"/>
      <c r="O50" s="54"/>
      <c r="P50" s="54"/>
      <c r="Q50" s="54"/>
      <c r="R50" s="54"/>
      <c r="S50" s="54"/>
      <c r="T50" s="54"/>
    </row>
    <row r="51" spans="14:20" x14ac:dyDescent="0.25">
      <c r="N51" s="54"/>
      <c r="O51" s="54"/>
      <c r="P51" s="54"/>
      <c r="Q51" s="54"/>
      <c r="R51" s="54"/>
      <c r="S51" s="54"/>
      <c r="T51" s="54"/>
    </row>
    <row r="52" spans="14:20" x14ac:dyDescent="0.25">
      <c r="N52" s="54"/>
      <c r="O52" s="54"/>
      <c r="P52" s="54"/>
      <c r="Q52" s="54"/>
      <c r="R52" s="54"/>
      <c r="S52" s="54"/>
      <c r="T52" s="54"/>
    </row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R95" s="54"/>
      <c r="S95" s="54"/>
      <c r="T95" s="54"/>
    </row>
    <row r="96" spans="14:20" x14ac:dyDescent="0.25">
      <c r="R96" s="54"/>
      <c r="S96" s="54"/>
      <c r="T96" s="54"/>
    </row>
    <row r="97" spans="18:20" x14ac:dyDescent="0.25">
      <c r="R97" s="54"/>
      <c r="S97" s="54"/>
      <c r="T97" s="54"/>
    </row>
    <row r="98" spans="18:20" x14ac:dyDescent="0.25">
      <c r="R98" s="54"/>
      <c r="S98" s="54"/>
      <c r="T98" s="54"/>
    </row>
    <row r="99" spans="18:20" ht="14.45" customHeight="1" x14ac:dyDescent="0.25">
      <c r="R99" s="54"/>
      <c r="S99" s="54"/>
      <c r="T99" s="54"/>
    </row>
    <row r="100" spans="18:20" ht="14.45" customHeight="1" x14ac:dyDescent="0.25">
      <c r="R100" s="54"/>
      <c r="S100" s="54"/>
      <c r="T100" s="54"/>
    </row>
    <row r="101" spans="18:20" x14ac:dyDescent="0.25">
      <c r="R101" s="54"/>
      <c r="S101" s="54"/>
      <c r="T101" s="54"/>
    </row>
    <row r="102" spans="18:20" x14ac:dyDescent="0.25">
      <c r="R102" s="54"/>
      <c r="S102" s="54"/>
      <c r="T102" s="54"/>
    </row>
    <row r="103" spans="18:20" ht="15" customHeight="1" x14ac:dyDescent="0.25">
      <c r="R103" s="54"/>
      <c r="S103" s="54"/>
      <c r="T103" s="54"/>
    </row>
    <row r="104" spans="18:20" ht="15" customHeight="1" x14ac:dyDescent="0.25">
      <c r="R104" s="54"/>
      <c r="S104" s="54"/>
      <c r="T104" s="54"/>
    </row>
    <row r="105" spans="18:20" ht="15" customHeight="1" x14ac:dyDescent="0.25">
      <c r="R105" s="54"/>
      <c r="S105" s="54"/>
      <c r="T105" s="54"/>
    </row>
    <row r="106" spans="18:20" ht="15" customHeight="1" x14ac:dyDescent="0.25">
      <c r="R106" s="54"/>
      <c r="S106" s="54"/>
      <c r="T106" s="54"/>
    </row>
    <row r="107" spans="18:20" ht="15" customHeight="1" x14ac:dyDescent="0.25">
      <c r="R107" s="54"/>
      <c r="S107" s="54"/>
      <c r="T107" s="54"/>
    </row>
    <row r="108" spans="18:20" ht="15" customHeight="1" x14ac:dyDescent="0.25">
      <c r="R108" s="54"/>
      <c r="S108" s="54"/>
      <c r="T108" s="54"/>
    </row>
    <row r="109" spans="18:20" ht="15" customHeight="1" x14ac:dyDescent="0.25">
      <c r="R109" s="54"/>
      <c r="S109" s="54"/>
      <c r="T109" s="54"/>
    </row>
    <row r="110" spans="18:20" ht="15" customHeight="1" x14ac:dyDescent="0.25"/>
    <row r="111" spans="18:20" ht="15" customHeight="1" x14ac:dyDescent="0.25"/>
    <row r="112" spans="18:20" ht="15" customHeight="1" x14ac:dyDescent="0.25">
      <c r="R112" s="54"/>
      <c r="S112" s="54"/>
      <c r="T112" s="54"/>
    </row>
    <row r="113" spans="14:20" ht="15" customHeight="1" x14ac:dyDescent="0.25">
      <c r="S113" s="54"/>
      <c r="T113" s="54"/>
    </row>
    <row r="114" spans="14:20" ht="15" customHeight="1" x14ac:dyDescent="0.25">
      <c r="S114" s="54"/>
      <c r="T114" s="54"/>
    </row>
    <row r="115" spans="14:20" ht="18.75" customHeight="1" x14ac:dyDescent="0.25">
      <c r="R115" s="54"/>
      <c r="S115" s="54"/>
      <c r="T115" s="54"/>
    </row>
    <row r="116" spans="14:20" ht="15" customHeight="1" x14ac:dyDescent="0.25">
      <c r="R116" s="54"/>
      <c r="S116" s="54"/>
      <c r="T116" s="54"/>
    </row>
    <row r="117" spans="14:20" ht="32.25" customHeight="1" x14ac:dyDescent="0.25">
      <c r="R117" s="54"/>
      <c r="S117" s="54"/>
      <c r="T117" s="54"/>
    </row>
    <row r="118" spans="14:20" ht="15" customHeight="1" x14ac:dyDescent="0.25">
      <c r="R118" s="54"/>
      <c r="S118" s="54"/>
      <c r="T118" s="54"/>
    </row>
    <row r="119" spans="14:20" ht="26.25" customHeight="1" x14ac:dyDescent="0.25">
      <c r="R119" s="54"/>
      <c r="S119" s="54"/>
      <c r="T119" s="54"/>
    </row>
    <row r="120" spans="14:20" ht="33.75" customHeight="1" x14ac:dyDescent="0.25">
      <c r="R120" s="54"/>
      <c r="S120" s="54"/>
      <c r="T120" s="54"/>
    </row>
    <row r="121" spans="14:20" ht="15" customHeight="1" x14ac:dyDescent="0.25">
      <c r="R121" s="54"/>
      <c r="S121" s="54"/>
      <c r="T121" s="54"/>
    </row>
    <row r="122" spans="14:20" ht="15" customHeight="1" x14ac:dyDescent="0.25">
      <c r="R122" s="54"/>
      <c r="S122" s="54"/>
      <c r="T122" s="54"/>
    </row>
    <row r="123" spans="14:20" ht="15" customHeight="1" x14ac:dyDescent="0.25">
      <c r="R123" s="54"/>
      <c r="S123" s="54"/>
      <c r="T123" s="54"/>
    </row>
    <row r="124" spans="14:20" ht="15" customHeight="1" x14ac:dyDescent="0.25">
      <c r="R124" s="54"/>
      <c r="S124" s="54"/>
      <c r="T124" s="54"/>
    </row>
    <row r="125" spans="14:20" ht="15" customHeight="1" x14ac:dyDescent="0.25">
      <c r="R125" s="54"/>
      <c r="S125" s="54"/>
      <c r="T125" s="54"/>
    </row>
    <row r="126" spans="14:20" x14ac:dyDescent="0.25">
      <c r="R126" s="54"/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S128" s="54"/>
      <c r="T128" s="54"/>
    </row>
    <row r="129" spans="14:20" x14ac:dyDescent="0.25">
      <c r="S129" s="54"/>
      <c r="T129" s="54"/>
    </row>
    <row r="130" spans="14:20" ht="14.45" customHeight="1" x14ac:dyDescent="0.25">
      <c r="S130" s="54"/>
      <c r="T130" s="54"/>
    </row>
    <row r="131" spans="14:20" ht="14.4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S133" s="54"/>
      <c r="T133" s="54"/>
    </row>
    <row r="134" spans="14:20" ht="14.45" customHeight="1" x14ac:dyDescent="0.25">
      <c r="S134" s="54"/>
      <c r="T134" s="54"/>
    </row>
    <row r="135" spans="14:20" ht="14.45" customHeight="1" x14ac:dyDescent="0.25">
      <c r="S135" s="54"/>
      <c r="T135" s="54"/>
    </row>
    <row r="136" spans="14:20" ht="14.45" customHeight="1" x14ac:dyDescent="0.25">
      <c r="S136" s="54"/>
      <c r="T136" s="54"/>
    </row>
    <row r="137" spans="14:20" x14ac:dyDescent="0.25">
      <c r="S137" s="54"/>
      <c r="T137" s="54"/>
    </row>
    <row r="138" spans="14:20" x14ac:dyDescent="0.25">
      <c r="S138" s="54"/>
      <c r="T138" s="54"/>
    </row>
    <row r="139" spans="14:20" x14ac:dyDescent="0.25">
      <c r="S139" s="54"/>
      <c r="T139" s="54"/>
    </row>
    <row r="140" spans="14:20" x14ac:dyDescent="0.25">
      <c r="S140" s="54"/>
      <c r="T140" s="54"/>
    </row>
    <row r="141" spans="14:20" ht="14.45" customHeight="1" x14ac:dyDescent="0.25">
      <c r="S141" s="54"/>
      <c r="T141" s="54"/>
    </row>
    <row r="142" spans="14:20" ht="14.45" customHeight="1" x14ac:dyDescent="0.25">
      <c r="S142" s="54"/>
      <c r="T142" s="54"/>
    </row>
    <row r="143" spans="14:20" x14ac:dyDescent="0.25">
      <c r="S143" s="54"/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7">
    <mergeCell ref="Q37:R37"/>
    <mergeCell ref="T37:U37"/>
    <mergeCell ref="S6:AC7"/>
    <mergeCell ref="S9:V10"/>
    <mergeCell ref="R21:S21"/>
    <mergeCell ref="T21:U21"/>
    <mergeCell ref="S26:T26"/>
  </mergeCells>
  <pageMargins left="0.7" right="0.7" top="0.75" bottom="0.75" header="0.3" footer="0.3"/>
  <pageSetup scale="4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21:Q28"/>
  <sheetViews>
    <sheetView zoomScale="70" zoomScaleNormal="70" workbookViewId="0">
      <selection activeCell="D9" sqref="D9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2" width="9.140625" style="1"/>
    <col min="13" max="13" width="21.28515625" style="1" customWidth="1"/>
    <col min="14" max="14" width="24.42578125" style="1" customWidth="1"/>
    <col min="15" max="15" width="10.28515625" style="1" customWidth="1"/>
    <col min="16" max="16" width="9.140625" style="1"/>
    <col min="17" max="17" width="10.7109375" style="1" bestFit="1" customWidth="1"/>
    <col min="18" max="16384" width="9.140625" style="1"/>
  </cols>
  <sheetData>
    <row r="21" spans="5:17" ht="14.45" customHeight="1" x14ac:dyDescent="0.25"/>
    <row r="22" spans="5:17" ht="14.45" customHeight="1" x14ac:dyDescent="0.25"/>
    <row r="23" spans="5:17" ht="23.25" x14ac:dyDescent="0.25">
      <c r="E23" s="7"/>
      <c r="F23" s="98" t="s">
        <v>8</v>
      </c>
      <c r="G23" s="99"/>
      <c r="M23" s="7"/>
      <c r="N23" s="98" t="s">
        <v>8</v>
      </c>
      <c r="O23" s="99"/>
    </row>
    <row r="24" spans="5:17" ht="23.25" x14ac:dyDescent="0.25">
      <c r="E24" s="9" t="s">
        <v>3</v>
      </c>
      <c r="F24" s="10" t="s">
        <v>7</v>
      </c>
      <c r="G24" s="10" t="s">
        <v>6</v>
      </c>
      <c r="M24" s="9" t="s">
        <v>3</v>
      </c>
      <c r="N24" s="10" t="s">
        <v>7</v>
      </c>
      <c r="O24" s="10" t="s">
        <v>6</v>
      </c>
    </row>
    <row r="25" spans="5:17" ht="23.25" x14ac:dyDescent="0.35">
      <c r="E25" s="5" t="s">
        <v>5</v>
      </c>
      <c r="F25" s="6">
        <v>10</v>
      </c>
      <c r="G25" s="6">
        <v>10</v>
      </c>
      <c r="M25" s="5" t="s">
        <v>5</v>
      </c>
      <c r="N25" s="6">
        <v>10</v>
      </c>
      <c r="O25" s="6">
        <v>10</v>
      </c>
      <c r="Q25" s="28">
        <f>F25*F28+G25*G28</f>
        <v>10</v>
      </c>
    </row>
    <row r="26" spans="5:17" ht="23.25" x14ac:dyDescent="0.35">
      <c r="E26" s="5" t="s">
        <v>11</v>
      </c>
      <c r="F26" s="6">
        <v>12</v>
      </c>
      <c r="G26" s="6">
        <v>7</v>
      </c>
      <c r="M26" s="5" t="s">
        <v>11</v>
      </c>
      <c r="N26" s="6">
        <v>12</v>
      </c>
      <c r="O26" s="6">
        <v>7</v>
      </c>
      <c r="Q26" s="27">
        <f>N26*N28+O26*O28</f>
        <v>10.499999999999998</v>
      </c>
    </row>
    <row r="27" spans="5:17" ht="23.25" x14ac:dyDescent="0.35">
      <c r="E27" s="5" t="s">
        <v>4</v>
      </c>
      <c r="F27" s="6">
        <v>2</v>
      </c>
      <c r="G27" s="6">
        <v>-4</v>
      </c>
      <c r="M27" s="5" t="s">
        <v>4</v>
      </c>
      <c r="N27" s="6">
        <v>2</v>
      </c>
      <c r="O27" s="6">
        <v>-4</v>
      </c>
      <c r="Q27" s="29">
        <f>F27*F28+G27*G28</f>
        <v>0.19999999999999996</v>
      </c>
    </row>
    <row r="28" spans="5:17" ht="23.25" x14ac:dyDescent="0.25">
      <c r="E28" s="11" t="s">
        <v>10</v>
      </c>
      <c r="F28" s="12">
        <v>0.7</v>
      </c>
      <c r="G28" s="12">
        <v>0.3</v>
      </c>
      <c r="M28" s="11" t="s">
        <v>10</v>
      </c>
      <c r="N28" s="12">
        <v>0.7</v>
      </c>
      <c r="O28" s="12">
        <v>0.3</v>
      </c>
    </row>
  </sheetData>
  <mergeCells count="2">
    <mergeCell ref="F23:G23"/>
    <mergeCell ref="N23:O23"/>
  </mergeCells>
  <pageMargins left="0.7" right="0.7" top="0.75" bottom="0.75" header="0.3" footer="0.3"/>
  <pageSetup scale="51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FA5D-93FC-4DFB-BCEA-45D855AA0704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9" style="1" customWidth="1"/>
    <col min="17" max="17" width="11" style="1" customWidth="1"/>
    <col min="18" max="18" width="8.85546875" style="1" customWidth="1"/>
    <col min="19" max="19" width="9.5703125" style="1" bestFit="1" customWidth="1"/>
    <col min="20" max="20" width="9.5703125" style="1" customWidth="1"/>
    <col min="21" max="21" width="8.85546875" style="1"/>
    <col min="22" max="22" width="14.42578125" style="1" customWidth="1"/>
    <col min="23" max="23" width="13.5703125" style="1" customWidth="1"/>
    <col min="24" max="16384" width="8.85546875" style="1"/>
  </cols>
  <sheetData>
    <row r="6" spans="17:29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7:29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9" spans="17:29" x14ac:dyDescent="0.25">
      <c r="S9" s="120"/>
      <c r="T9" s="120"/>
      <c r="U9" s="120"/>
      <c r="V9" s="120"/>
    </row>
    <row r="10" spans="17:29" x14ac:dyDescent="0.25">
      <c r="S10" s="120"/>
      <c r="T10" s="120"/>
      <c r="U10" s="120"/>
      <c r="V10" s="120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</row>
    <row r="17" spans="16:23" ht="15" customHeight="1" x14ac:dyDescent="0.25">
      <c r="Q17" s="55"/>
    </row>
    <row r="21" spans="16:23" ht="25.5" x14ac:dyDescent="0.35">
      <c r="Q21" s="88" t="s">
        <v>40</v>
      </c>
      <c r="R21" s="281">
        <f>1-0.9</f>
        <v>9.9999999999999978E-2</v>
      </c>
      <c r="S21" s="282"/>
      <c r="T21" s="280" t="s">
        <v>41</v>
      </c>
      <c r="U21" s="285"/>
      <c r="V21" s="83">
        <f>(1-0.9)/2</f>
        <v>4.9999999999999989E-2</v>
      </c>
    </row>
    <row r="23" spans="16:23" ht="28.9" customHeight="1" x14ac:dyDescent="0.25"/>
    <row r="26" spans="16:23" ht="27" x14ac:dyDescent="0.35">
      <c r="P26" s="57" t="s">
        <v>42</v>
      </c>
      <c r="Q26" s="58">
        <v>0.05</v>
      </c>
      <c r="R26" s="61" t="s">
        <v>43</v>
      </c>
      <c r="S26" s="281">
        <f>_xlfn.NORM.S.INV(0.05)</f>
        <v>-1.6448536269514726</v>
      </c>
      <c r="T26" s="282"/>
      <c r="W26" s="60">
        <f>S26^2</f>
        <v>2.7055434540954142</v>
      </c>
    </row>
    <row r="37" spans="17:21" ht="28.15" customHeight="1" x14ac:dyDescent="0.25">
      <c r="Q37" s="275">
        <f>(2.7055*0.5*0.5)/(0.05^2)</f>
        <v>270.54999999999995</v>
      </c>
      <c r="R37" s="276"/>
      <c r="S37" s="59"/>
      <c r="T37" s="283">
        <f>Q37</f>
        <v>270.54999999999995</v>
      </c>
      <c r="U37" s="284"/>
    </row>
    <row r="45" spans="17:21" ht="15" customHeight="1" x14ac:dyDescent="0.25"/>
    <row r="46" spans="17:21" ht="15" customHeight="1" x14ac:dyDescent="0.25"/>
    <row r="47" spans="17:21" ht="15" customHeight="1" x14ac:dyDescent="0.25"/>
    <row r="48" spans="17:21" ht="15" customHeight="1" x14ac:dyDescent="0.25"/>
    <row r="49" spans="14:20" x14ac:dyDescent="0.25">
      <c r="N49" s="54"/>
      <c r="O49" s="54"/>
      <c r="P49" s="54"/>
      <c r="Q49" s="54"/>
      <c r="R49" s="54"/>
      <c r="S49" s="54"/>
      <c r="T49" s="54"/>
    </row>
    <row r="50" spans="14:20" x14ac:dyDescent="0.25">
      <c r="N50" s="54"/>
      <c r="O50" s="54"/>
      <c r="P50" s="54"/>
      <c r="Q50" s="54"/>
      <c r="R50" s="54"/>
      <c r="S50" s="54"/>
      <c r="T50" s="54"/>
    </row>
    <row r="51" spans="14:20" x14ac:dyDescent="0.25">
      <c r="N51" s="54"/>
      <c r="O51" s="54"/>
      <c r="P51" s="54"/>
      <c r="Q51" s="54"/>
      <c r="R51" s="54"/>
      <c r="S51" s="54"/>
      <c r="T51" s="54"/>
    </row>
    <row r="52" spans="14:20" x14ac:dyDescent="0.25">
      <c r="N52" s="54"/>
      <c r="O52" s="54"/>
      <c r="P52" s="54"/>
      <c r="Q52" s="54"/>
      <c r="R52" s="54"/>
      <c r="S52" s="54"/>
      <c r="T52" s="54"/>
    </row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R95" s="54"/>
      <c r="S95" s="54"/>
      <c r="T95" s="54"/>
    </row>
    <row r="96" spans="14:20" x14ac:dyDescent="0.25">
      <c r="R96" s="54"/>
      <c r="S96" s="54"/>
      <c r="T96" s="54"/>
    </row>
    <row r="97" spans="18:20" x14ac:dyDescent="0.25">
      <c r="R97" s="54"/>
      <c r="S97" s="54"/>
      <c r="T97" s="54"/>
    </row>
    <row r="98" spans="18:20" x14ac:dyDescent="0.25">
      <c r="R98" s="54"/>
      <c r="S98" s="54"/>
      <c r="T98" s="54"/>
    </row>
    <row r="99" spans="18:20" ht="14.45" customHeight="1" x14ac:dyDescent="0.25">
      <c r="R99" s="54"/>
      <c r="S99" s="54"/>
      <c r="T99" s="54"/>
    </row>
    <row r="100" spans="18:20" ht="14.45" customHeight="1" x14ac:dyDescent="0.25">
      <c r="R100" s="54"/>
      <c r="S100" s="54"/>
      <c r="T100" s="54"/>
    </row>
    <row r="101" spans="18:20" x14ac:dyDescent="0.25">
      <c r="R101" s="54"/>
      <c r="S101" s="54"/>
      <c r="T101" s="54"/>
    </row>
    <row r="102" spans="18:20" x14ac:dyDescent="0.25">
      <c r="R102" s="54"/>
      <c r="S102" s="54"/>
      <c r="T102" s="54"/>
    </row>
    <row r="103" spans="18:20" ht="15" customHeight="1" x14ac:dyDescent="0.25">
      <c r="R103" s="54"/>
      <c r="S103" s="54"/>
      <c r="T103" s="54"/>
    </row>
    <row r="104" spans="18:20" ht="15" customHeight="1" x14ac:dyDescent="0.25">
      <c r="R104" s="54"/>
      <c r="S104" s="54"/>
      <c r="T104" s="54"/>
    </row>
    <row r="105" spans="18:20" ht="15" customHeight="1" x14ac:dyDescent="0.25">
      <c r="R105" s="54"/>
      <c r="S105" s="54"/>
      <c r="T105" s="54"/>
    </row>
    <row r="106" spans="18:20" ht="15" customHeight="1" x14ac:dyDescent="0.25">
      <c r="R106" s="54"/>
      <c r="S106" s="54"/>
      <c r="T106" s="54"/>
    </row>
    <row r="107" spans="18:20" ht="15" customHeight="1" x14ac:dyDescent="0.25">
      <c r="R107" s="54"/>
      <c r="S107" s="54"/>
      <c r="T107" s="54"/>
    </row>
    <row r="108" spans="18:20" ht="15" customHeight="1" x14ac:dyDescent="0.25">
      <c r="R108" s="54"/>
      <c r="S108" s="54"/>
      <c r="T108" s="54"/>
    </row>
    <row r="109" spans="18:20" ht="15" customHeight="1" x14ac:dyDescent="0.25">
      <c r="R109" s="54"/>
      <c r="S109" s="54"/>
      <c r="T109" s="54"/>
    </row>
    <row r="110" spans="18:20" ht="15" customHeight="1" x14ac:dyDescent="0.25"/>
    <row r="111" spans="18:20" ht="15" customHeight="1" x14ac:dyDescent="0.25"/>
    <row r="112" spans="18:20" ht="15" customHeight="1" x14ac:dyDescent="0.25">
      <c r="R112" s="54"/>
      <c r="S112" s="54"/>
      <c r="T112" s="54"/>
    </row>
    <row r="113" spans="14:20" ht="15" customHeight="1" x14ac:dyDescent="0.25">
      <c r="S113" s="54"/>
      <c r="T113" s="54"/>
    </row>
    <row r="114" spans="14:20" ht="15" customHeight="1" x14ac:dyDescent="0.25">
      <c r="S114" s="54"/>
      <c r="T114" s="54"/>
    </row>
    <row r="115" spans="14:20" ht="18.75" customHeight="1" x14ac:dyDescent="0.25">
      <c r="R115" s="54"/>
      <c r="S115" s="54"/>
      <c r="T115" s="54"/>
    </row>
    <row r="116" spans="14:20" ht="15" customHeight="1" x14ac:dyDescent="0.25">
      <c r="R116" s="54"/>
      <c r="S116" s="54"/>
      <c r="T116" s="54"/>
    </row>
    <row r="117" spans="14:20" ht="32.25" customHeight="1" x14ac:dyDescent="0.25">
      <c r="R117" s="54"/>
      <c r="S117" s="54"/>
      <c r="T117" s="54"/>
    </row>
    <row r="118" spans="14:20" ht="15" customHeight="1" x14ac:dyDescent="0.25">
      <c r="R118" s="54"/>
      <c r="S118" s="54"/>
      <c r="T118" s="54"/>
    </row>
    <row r="119" spans="14:20" ht="26.25" customHeight="1" x14ac:dyDescent="0.25">
      <c r="R119" s="54"/>
      <c r="S119" s="54"/>
      <c r="T119" s="54"/>
    </row>
    <row r="120" spans="14:20" ht="33.75" customHeight="1" x14ac:dyDescent="0.25">
      <c r="R120" s="54"/>
      <c r="S120" s="54"/>
      <c r="T120" s="54"/>
    </row>
    <row r="121" spans="14:20" ht="15" customHeight="1" x14ac:dyDescent="0.25">
      <c r="R121" s="54"/>
      <c r="S121" s="54"/>
      <c r="T121" s="54"/>
    </row>
    <row r="122" spans="14:20" ht="15" customHeight="1" x14ac:dyDescent="0.25">
      <c r="R122" s="54"/>
      <c r="S122" s="54"/>
      <c r="T122" s="54"/>
    </row>
    <row r="123" spans="14:20" ht="15" customHeight="1" x14ac:dyDescent="0.25">
      <c r="R123" s="54"/>
      <c r="S123" s="54"/>
      <c r="T123" s="54"/>
    </row>
    <row r="124" spans="14:20" ht="15" customHeight="1" x14ac:dyDescent="0.25">
      <c r="R124" s="54"/>
      <c r="S124" s="54"/>
      <c r="T124" s="54"/>
    </row>
    <row r="125" spans="14:20" ht="15" customHeight="1" x14ac:dyDescent="0.25">
      <c r="R125" s="54"/>
      <c r="S125" s="54"/>
      <c r="T125" s="54"/>
    </row>
    <row r="126" spans="14:20" x14ac:dyDescent="0.25">
      <c r="R126" s="54"/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S128" s="54"/>
      <c r="T128" s="54"/>
    </row>
    <row r="129" spans="14:20" x14ac:dyDescent="0.25">
      <c r="S129" s="54"/>
      <c r="T129" s="54"/>
    </row>
    <row r="130" spans="14:20" ht="14.45" customHeight="1" x14ac:dyDescent="0.25">
      <c r="S130" s="54"/>
      <c r="T130" s="54"/>
    </row>
    <row r="131" spans="14:20" ht="14.4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S133" s="54"/>
      <c r="T133" s="54"/>
    </row>
    <row r="134" spans="14:20" ht="14.45" customHeight="1" x14ac:dyDescent="0.25">
      <c r="S134" s="54"/>
      <c r="T134" s="54"/>
    </row>
    <row r="135" spans="14:20" ht="14.45" customHeight="1" x14ac:dyDescent="0.25">
      <c r="S135" s="54"/>
      <c r="T135" s="54"/>
    </row>
    <row r="136" spans="14:20" ht="14.45" customHeight="1" x14ac:dyDescent="0.25">
      <c r="S136" s="54"/>
      <c r="T136" s="54"/>
    </row>
    <row r="137" spans="14:20" x14ac:dyDescent="0.25">
      <c r="S137" s="54"/>
      <c r="T137" s="54"/>
    </row>
    <row r="138" spans="14:20" x14ac:dyDescent="0.25">
      <c r="S138" s="54"/>
      <c r="T138" s="54"/>
    </row>
    <row r="139" spans="14:20" x14ac:dyDescent="0.25">
      <c r="S139" s="54"/>
      <c r="T139" s="54"/>
    </row>
    <row r="140" spans="14:20" x14ac:dyDescent="0.25">
      <c r="S140" s="54"/>
      <c r="T140" s="54"/>
    </row>
    <row r="141" spans="14:20" ht="14.45" customHeight="1" x14ac:dyDescent="0.25">
      <c r="S141" s="54"/>
      <c r="T141" s="54"/>
    </row>
    <row r="142" spans="14:20" ht="14.45" customHeight="1" x14ac:dyDescent="0.25">
      <c r="S142" s="54"/>
      <c r="T142" s="54"/>
    </row>
    <row r="143" spans="14:20" x14ac:dyDescent="0.25">
      <c r="S143" s="54"/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7">
    <mergeCell ref="Q37:R37"/>
    <mergeCell ref="T37:U37"/>
    <mergeCell ref="S6:AC7"/>
    <mergeCell ref="S9:V10"/>
    <mergeCell ref="R21:S21"/>
    <mergeCell ref="T21:U21"/>
    <mergeCell ref="S26:T26"/>
  </mergeCells>
  <pageMargins left="0.7" right="0.7" top="0.75" bottom="0.75" header="0.3" footer="0.3"/>
  <pageSetup scale="40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41D3-6360-46B9-8327-030DEAE00F7A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9" style="1" customWidth="1"/>
    <col min="17" max="17" width="11" style="1" customWidth="1"/>
    <col min="18" max="18" width="8.85546875" style="1" customWidth="1"/>
    <col min="19" max="19" width="9.5703125" style="1" bestFit="1" customWidth="1"/>
    <col min="20" max="20" width="9.5703125" style="1" customWidth="1"/>
    <col min="21" max="21" width="8.85546875" style="1"/>
    <col min="22" max="22" width="14.42578125" style="1" customWidth="1"/>
    <col min="23" max="23" width="13.5703125" style="1" customWidth="1"/>
    <col min="24" max="16384" width="8.85546875" style="1"/>
  </cols>
  <sheetData>
    <row r="6" spans="17:29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7:29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9" spans="17:29" x14ac:dyDescent="0.25">
      <c r="S9" s="120"/>
      <c r="T9" s="120"/>
      <c r="U9" s="120"/>
      <c r="V9" s="120"/>
    </row>
    <row r="10" spans="17:29" x14ac:dyDescent="0.25">
      <c r="S10" s="120"/>
      <c r="T10" s="120"/>
      <c r="U10" s="120"/>
      <c r="V10" s="120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</row>
    <row r="17" spans="17:17" ht="15" customHeight="1" x14ac:dyDescent="0.25">
      <c r="Q17" s="55"/>
    </row>
    <row r="23" spans="17:17" ht="28.9" customHeight="1" x14ac:dyDescent="0.25"/>
    <row r="37" ht="28.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20" x14ac:dyDescent="0.25">
      <c r="N49" s="54"/>
      <c r="O49" s="54"/>
      <c r="P49" s="54"/>
      <c r="Q49" s="54"/>
      <c r="R49" s="54"/>
      <c r="S49" s="54"/>
      <c r="T49" s="54"/>
    </row>
    <row r="50" spans="14:20" x14ac:dyDescent="0.25">
      <c r="N50" s="54"/>
      <c r="O50" s="54"/>
      <c r="P50" s="54"/>
      <c r="Q50" s="54"/>
      <c r="R50" s="54"/>
      <c r="S50" s="54"/>
      <c r="T50" s="54"/>
    </row>
    <row r="51" spans="14:20" x14ac:dyDescent="0.25">
      <c r="N51" s="54"/>
      <c r="O51" s="54"/>
      <c r="P51" s="54"/>
      <c r="Q51" s="54"/>
      <c r="R51" s="54"/>
      <c r="S51" s="54"/>
      <c r="T51" s="54"/>
    </row>
    <row r="52" spans="14:20" x14ac:dyDescent="0.25">
      <c r="N52" s="54"/>
      <c r="O52" s="54"/>
      <c r="P52" s="54"/>
      <c r="Q52" s="54"/>
      <c r="R52" s="54"/>
      <c r="S52" s="54"/>
      <c r="T52" s="54"/>
    </row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R95" s="54"/>
      <c r="S95" s="54"/>
      <c r="T95" s="54"/>
    </row>
    <row r="96" spans="14:20" x14ac:dyDescent="0.25">
      <c r="R96" s="54"/>
      <c r="S96" s="54"/>
      <c r="T96" s="54"/>
    </row>
    <row r="97" spans="18:20" x14ac:dyDescent="0.25">
      <c r="R97" s="54"/>
      <c r="S97" s="54"/>
      <c r="T97" s="54"/>
    </row>
    <row r="98" spans="18:20" x14ac:dyDescent="0.25">
      <c r="R98" s="54"/>
      <c r="S98" s="54"/>
      <c r="T98" s="54"/>
    </row>
    <row r="99" spans="18:20" ht="14.45" customHeight="1" x14ac:dyDescent="0.25">
      <c r="R99" s="54"/>
      <c r="S99" s="54"/>
      <c r="T99" s="54"/>
    </row>
    <row r="100" spans="18:20" ht="14.45" customHeight="1" x14ac:dyDescent="0.25">
      <c r="R100" s="54"/>
      <c r="S100" s="54"/>
      <c r="T100" s="54"/>
    </row>
    <row r="101" spans="18:20" x14ac:dyDescent="0.25">
      <c r="R101" s="54"/>
      <c r="S101" s="54"/>
      <c r="T101" s="54"/>
    </row>
    <row r="102" spans="18:20" x14ac:dyDescent="0.25">
      <c r="R102" s="54"/>
      <c r="S102" s="54"/>
      <c r="T102" s="54"/>
    </row>
    <row r="103" spans="18:20" ht="15" customHeight="1" x14ac:dyDescent="0.25">
      <c r="R103" s="54"/>
      <c r="S103" s="54"/>
      <c r="T103" s="54"/>
    </row>
    <row r="104" spans="18:20" ht="15" customHeight="1" x14ac:dyDescent="0.25">
      <c r="R104" s="54"/>
      <c r="S104" s="54"/>
      <c r="T104" s="54"/>
    </row>
    <row r="105" spans="18:20" ht="15" customHeight="1" x14ac:dyDescent="0.25">
      <c r="R105" s="54"/>
      <c r="S105" s="54"/>
      <c r="T105" s="54"/>
    </row>
    <row r="106" spans="18:20" ht="15" customHeight="1" x14ac:dyDescent="0.25">
      <c r="R106" s="54"/>
      <c r="S106" s="54"/>
      <c r="T106" s="54"/>
    </row>
    <row r="107" spans="18:20" ht="15" customHeight="1" x14ac:dyDescent="0.25">
      <c r="R107" s="54"/>
      <c r="S107" s="54"/>
      <c r="T107" s="54"/>
    </row>
    <row r="108" spans="18:20" ht="15" customHeight="1" x14ac:dyDescent="0.25">
      <c r="R108" s="54"/>
      <c r="S108" s="54"/>
      <c r="T108" s="54"/>
    </row>
    <row r="109" spans="18:20" ht="15" customHeight="1" x14ac:dyDescent="0.25">
      <c r="R109" s="54"/>
      <c r="S109" s="54"/>
      <c r="T109" s="54"/>
    </row>
    <row r="110" spans="18:20" ht="15" customHeight="1" x14ac:dyDescent="0.25"/>
    <row r="111" spans="18:20" ht="15" customHeight="1" x14ac:dyDescent="0.25"/>
    <row r="112" spans="18:20" ht="15" customHeight="1" x14ac:dyDescent="0.25">
      <c r="R112" s="54"/>
      <c r="S112" s="54"/>
      <c r="T112" s="54"/>
    </row>
    <row r="113" spans="14:20" ht="15" customHeight="1" x14ac:dyDescent="0.25">
      <c r="S113" s="54"/>
      <c r="T113" s="54"/>
    </row>
    <row r="114" spans="14:20" ht="15" customHeight="1" x14ac:dyDescent="0.25">
      <c r="S114" s="54"/>
      <c r="T114" s="54"/>
    </row>
    <row r="115" spans="14:20" ht="18.75" customHeight="1" x14ac:dyDescent="0.25">
      <c r="R115" s="54"/>
      <c r="S115" s="54"/>
      <c r="T115" s="54"/>
    </row>
    <row r="116" spans="14:20" ht="15" customHeight="1" x14ac:dyDescent="0.25">
      <c r="R116" s="54"/>
      <c r="S116" s="54"/>
      <c r="T116" s="54"/>
    </row>
    <row r="117" spans="14:20" ht="32.25" customHeight="1" x14ac:dyDescent="0.25">
      <c r="R117" s="54"/>
      <c r="S117" s="54"/>
      <c r="T117" s="54"/>
    </row>
    <row r="118" spans="14:20" ht="15" customHeight="1" x14ac:dyDescent="0.25">
      <c r="R118" s="54"/>
      <c r="S118" s="54"/>
      <c r="T118" s="54"/>
    </row>
    <row r="119" spans="14:20" ht="26.25" customHeight="1" x14ac:dyDescent="0.25">
      <c r="R119" s="54"/>
      <c r="S119" s="54"/>
      <c r="T119" s="54"/>
    </row>
    <row r="120" spans="14:20" ht="33.75" customHeight="1" x14ac:dyDescent="0.25">
      <c r="R120" s="54"/>
      <c r="S120" s="54"/>
      <c r="T120" s="54"/>
    </row>
    <row r="121" spans="14:20" ht="15" customHeight="1" x14ac:dyDescent="0.25">
      <c r="R121" s="54"/>
      <c r="S121" s="54"/>
      <c r="T121" s="54"/>
    </row>
    <row r="122" spans="14:20" ht="15" customHeight="1" x14ac:dyDescent="0.25">
      <c r="R122" s="54"/>
      <c r="S122" s="54"/>
      <c r="T122" s="54"/>
    </row>
    <row r="123" spans="14:20" ht="15" customHeight="1" x14ac:dyDescent="0.25">
      <c r="R123" s="54"/>
      <c r="S123" s="54"/>
      <c r="T123" s="54"/>
    </row>
    <row r="124" spans="14:20" ht="15" customHeight="1" x14ac:dyDescent="0.25">
      <c r="R124" s="54"/>
      <c r="S124" s="54"/>
      <c r="T124" s="54"/>
    </row>
    <row r="125" spans="14:20" ht="15" customHeight="1" x14ac:dyDescent="0.25">
      <c r="R125" s="54"/>
      <c r="S125" s="54"/>
      <c r="T125" s="54"/>
    </row>
    <row r="126" spans="14:20" x14ac:dyDescent="0.25">
      <c r="R126" s="54"/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S128" s="54"/>
      <c r="T128" s="54"/>
    </row>
    <row r="129" spans="14:20" x14ac:dyDescent="0.25">
      <c r="S129" s="54"/>
      <c r="T129" s="54"/>
    </row>
    <row r="130" spans="14:20" ht="14.45" customHeight="1" x14ac:dyDescent="0.25">
      <c r="S130" s="54"/>
      <c r="T130" s="54"/>
    </row>
    <row r="131" spans="14:20" ht="14.4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S133" s="54"/>
      <c r="T133" s="54"/>
    </row>
    <row r="134" spans="14:20" ht="14.45" customHeight="1" x14ac:dyDescent="0.25">
      <c r="S134" s="54"/>
      <c r="T134" s="54"/>
    </row>
    <row r="135" spans="14:20" ht="14.45" customHeight="1" x14ac:dyDescent="0.25">
      <c r="S135" s="54"/>
      <c r="T135" s="54"/>
    </row>
    <row r="136" spans="14:20" ht="14.45" customHeight="1" x14ac:dyDescent="0.25">
      <c r="S136" s="54"/>
      <c r="T136" s="54"/>
    </row>
    <row r="137" spans="14:20" x14ac:dyDescent="0.25">
      <c r="S137" s="54"/>
      <c r="T137" s="54"/>
    </row>
    <row r="138" spans="14:20" x14ac:dyDescent="0.25">
      <c r="S138" s="54"/>
      <c r="T138" s="54"/>
    </row>
    <row r="139" spans="14:20" x14ac:dyDescent="0.25">
      <c r="S139" s="54"/>
      <c r="T139" s="54"/>
    </row>
    <row r="140" spans="14:20" x14ac:dyDescent="0.25">
      <c r="S140" s="54"/>
      <c r="T140" s="54"/>
    </row>
    <row r="141" spans="14:20" ht="14.45" customHeight="1" x14ac:dyDescent="0.25">
      <c r="S141" s="54"/>
      <c r="T141" s="54"/>
    </row>
    <row r="142" spans="14:20" ht="14.45" customHeight="1" x14ac:dyDescent="0.25">
      <c r="S142" s="54"/>
      <c r="T142" s="54"/>
    </row>
    <row r="143" spans="14:20" x14ac:dyDescent="0.25">
      <c r="S143" s="54"/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2">
    <mergeCell ref="S6:AC7"/>
    <mergeCell ref="S9:V10"/>
  </mergeCells>
  <pageMargins left="0.7" right="0.7" top="0.75" bottom="0.75" header="0.3" footer="0.3"/>
  <pageSetup scale="43" fitToHeight="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3CE5-9488-4FD5-A63D-4426689E4A38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9" style="1" customWidth="1"/>
    <col min="17" max="17" width="11" style="1" customWidth="1"/>
    <col min="18" max="18" width="8.85546875" style="1" customWidth="1"/>
    <col min="19" max="19" width="9.5703125" style="1" bestFit="1" customWidth="1"/>
    <col min="20" max="20" width="9.5703125" style="1" customWidth="1"/>
    <col min="21" max="21" width="8.85546875" style="1"/>
    <col min="22" max="22" width="14.42578125" style="1" customWidth="1"/>
    <col min="23" max="23" width="13.5703125" style="1" customWidth="1"/>
    <col min="24" max="16384" width="8.85546875" style="1"/>
  </cols>
  <sheetData>
    <row r="6" spans="17:29" x14ac:dyDescent="0.25"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7:29" x14ac:dyDescent="0.25"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9" spans="17:29" x14ac:dyDescent="0.25">
      <c r="S9" s="120"/>
      <c r="T9" s="120"/>
      <c r="U9" s="120"/>
      <c r="V9" s="120"/>
    </row>
    <row r="10" spans="17:29" x14ac:dyDescent="0.25">
      <c r="S10" s="120"/>
      <c r="T10" s="120"/>
      <c r="U10" s="120"/>
      <c r="V10" s="120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</row>
    <row r="17" spans="17:17" ht="15" customHeight="1" x14ac:dyDescent="0.25">
      <c r="Q17" s="55"/>
    </row>
    <row r="23" spans="17:17" ht="28.9" customHeight="1" x14ac:dyDescent="0.25"/>
    <row r="37" ht="28.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20" x14ac:dyDescent="0.25">
      <c r="N49" s="54"/>
      <c r="O49" s="54"/>
      <c r="P49" s="54"/>
      <c r="Q49" s="54"/>
      <c r="R49" s="54"/>
      <c r="S49" s="54"/>
      <c r="T49" s="54"/>
    </row>
    <row r="50" spans="14:20" x14ac:dyDescent="0.25">
      <c r="N50" s="54"/>
      <c r="O50" s="54"/>
      <c r="P50" s="54"/>
      <c r="Q50" s="54"/>
      <c r="R50" s="54"/>
      <c r="S50" s="54"/>
      <c r="T50" s="54"/>
    </row>
    <row r="51" spans="14:20" x14ac:dyDescent="0.25">
      <c r="N51" s="54"/>
      <c r="O51" s="54"/>
      <c r="P51" s="54"/>
      <c r="Q51" s="54"/>
      <c r="R51" s="54"/>
      <c r="S51" s="54"/>
      <c r="T51" s="54"/>
    </row>
    <row r="52" spans="14:20" x14ac:dyDescent="0.25">
      <c r="N52" s="54"/>
      <c r="O52" s="54"/>
      <c r="P52" s="54"/>
      <c r="Q52" s="54"/>
      <c r="R52" s="54"/>
      <c r="S52" s="54"/>
      <c r="T52" s="54"/>
    </row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R95" s="54"/>
      <c r="S95" s="54"/>
      <c r="T95" s="54"/>
    </row>
    <row r="96" spans="14:20" x14ac:dyDescent="0.25">
      <c r="R96" s="54"/>
      <c r="S96" s="54"/>
      <c r="T96" s="54"/>
    </row>
    <row r="97" spans="18:20" x14ac:dyDescent="0.25">
      <c r="R97" s="54"/>
      <c r="S97" s="54"/>
      <c r="T97" s="54"/>
    </row>
    <row r="98" spans="18:20" x14ac:dyDescent="0.25">
      <c r="R98" s="54"/>
      <c r="S98" s="54"/>
      <c r="T98" s="54"/>
    </row>
    <row r="99" spans="18:20" ht="14.45" customHeight="1" x14ac:dyDescent="0.25">
      <c r="R99" s="54"/>
      <c r="S99" s="54"/>
      <c r="T99" s="54"/>
    </row>
    <row r="100" spans="18:20" ht="14.45" customHeight="1" x14ac:dyDescent="0.25">
      <c r="R100" s="54"/>
      <c r="S100" s="54"/>
      <c r="T100" s="54"/>
    </row>
    <row r="101" spans="18:20" x14ac:dyDescent="0.25">
      <c r="R101" s="54"/>
      <c r="S101" s="54"/>
      <c r="T101" s="54"/>
    </row>
    <row r="102" spans="18:20" x14ac:dyDescent="0.25">
      <c r="R102" s="54"/>
      <c r="S102" s="54"/>
      <c r="T102" s="54"/>
    </row>
    <row r="103" spans="18:20" ht="15" customHeight="1" x14ac:dyDescent="0.25">
      <c r="R103" s="54"/>
      <c r="S103" s="54"/>
      <c r="T103" s="54"/>
    </row>
    <row r="104" spans="18:20" ht="15" customHeight="1" x14ac:dyDescent="0.25">
      <c r="R104" s="54"/>
      <c r="S104" s="54"/>
      <c r="T104" s="54"/>
    </row>
    <row r="105" spans="18:20" ht="15" customHeight="1" x14ac:dyDescent="0.25">
      <c r="R105" s="54"/>
      <c r="S105" s="54"/>
      <c r="T105" s="54"/>
    </row>
    <row r="106" spans="18:20" ht="15" customHeight="1" x14ac:dyDescent="0.25">
      <c r="R106" s="54"/>
      <c r="S106" s="54"/>
      <c r="T106" s="54"/>
    </row>
    <row r="107" spans="18:20" ht="15" customHeight="1" x14ac:dyDescent="0.25">
      <c r="R107" s="54"/>
      <c r="S107" s="54"/>
      <c r="T107" s="54"/>
    </row>
    <row r="108" spans="18:20" ht="15" customHeight="1" x14ac:dyDescent="0.25">
      <c r="R108" s="54"/>
      <c r="S108" s="54"/>
      <c r="T108" s="54"/>
    </row>
    <row r="109" spans="18:20" ht="15" customHeight="1" x14ac:dyDescent="0.25">
      <c r="R109" s="54"/>
      <c r="S109" s="54"/>
      <c r="T109" s="54"/>
    </row>
    <row r="110" spans="18:20" ht="15" customHeight="1" x14ac:dyDescent="0.25"/>
    <row r="111" spans="18:20" ht="15" customHeight="1" x14ac:dyDescent="0.25"/>
    <row r="112" spans="18:20" ht="15" customHeight="1" x14ac:dyDescent="0.25">
      <c r="R112" s="54"/>
      <c r="S112" s="54"/>
      <c r="T112" s="54"/>
    </row>
    <row r="113" spans="14:20" ht="15" customHeight="1" x14ac:dyDescent="0.25">
      <c r="S113" s="54"/>
      <c r="T113" s="54"/>
    </row>
    <row r="114" spans="14:20" ht="15" customHeight="1" x14ac:dyDescent="0.25">
      <c r="S114" s="54"/>
      <c r="T114" s="54"/>
    </row>
    <row r="115" spans="14:20" ht="18.75" customHeight="1" x14ac:dyDescent="0.25">
      <c r="R115" s="54"/>
      <c r="S115" s="54"/>
      <c r="T115" s="54"/>
    </row>
    <row r="116" spans="14:20" ht="15" customHeight="1" x14ac:dyDescent="0.25">
      <c r="R116" s="54"/>
      <c r="S116" s="54"/>
      <c r="T116" s="54"/>
    </row>
    <row r="117" spans="14:20" ht="32.25" customHeight="1" x14ac:dyDescent="0.25">
      <c r="R117" s="54"/>
      <c r="S117" s="54"/>
      <c r="T117" s="54"/>
    </row>
    <row r="118" spans="14:20" ht="15" customHeight="1" x14ac:dyDescent="0.25">
      <c r="R118" s="54"/>
      <c r="S118" s="54"/>
      <c r="T118" s="54"/>
    </row>
    <row r="119" spans="14:20" ht="26.25" customHeight="1" x14ac:dyDescent="0.25">
      <c r="R119" s="54"/>
      <c r="S119" s="54"/>
      <c r="T119" s="54"/>
    </row>
    <row r="120" spans="14:20" ht="33.75" customHeight="1" x14ac:dyDescent="0.25">
      <c r="R120" s="54"/>
      <c r="S120" s="54"/>
      <c r="T120" s="54"/>
    </row>
    <row r="121" spans="14:20" ht="15" customHeight="1" x14ac:dyDescent="0.25">
      <c r="R121" s="54"/>
      <c r="S121" s="54"/>
      <c r="T121" s="54"/>
    </row>
    <row r="122" spans="14:20" ht="15" customHeight="1" x14ac:dyDescent="0.25">
      <c r="R122" s="54"/>
      <c r="S122" s="54"/>
      <c r="T122" s="54"/>
    </row>
    <row r="123" spans="14:20" ht="15" customHeight="1" x14ac:dyDescent="0.25">
      <c r="R123" s="54"/>
      <c r="S123" s="54"/>
      <c r="T123" s="54"/>
    </row>
    <row r="124" spans="14:20" ht="15" customHeight="1" x14ac:dyDescent="0.25">
      <c r="R124" s="54"/>
      <c r="S124" s="54"/>
      <c r="T124" s="54"/>
    </row>
    <row r="125" spans="14:20" ht="15" customHeight="1" x14ac:dyDescent="0.25">
      <c r="R125" s="54"/>
      <c r="S125" s="54"/>
      <c r="T125" s="54"/>
    </row>
    <row r="126" spans="14:20" x14ac:dyDescent="0.25">
      <c r="R126" s="54"/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S128" s="54"/>
      <c r="T128" s="54"/>
    </row>
    <row r="129" spans="14:20" x14ac:dyDescent="0.25">
      <c r="S129" s="54"/>
      <c r="T129" s="54"/>
    </row>
    <row r="130" spans="14:20" ht="14.45" customHeight="1" x14ac:dyDescent="0.25">
      <c r="S130" s="54"/>
      <c r="T130" s="54"/>
    </row>
    <row r="131" spans="14:20" ht="14.4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S133" s="54"/>
      <c r="T133" s="54"/>
    </row>
    <row r="134" spans="14:20" ht="14.45" customHeight="1" x14ac:dyDescent="0.25">
      <c r="S134" s="54"/>
      <c r="T134" s="54"/>
    </row>
    <row r="135" spans="14:20" ht="14.45" customHeight="1" x14ac:dyDescent="0.25">
      <c r="S135" s="54"/>
      <c r="T135" s="54"/>
    </row>
    <row r="136" spans="14:20" ht="14.45" customHeight="1" x14ac:dyDescent="0.25">
      <c r="S136" s="54"/>
      <c r="T136" s="54"/>
    </row>
    <row r="137" spans="14:20" x14ac:dyDescent="0.25">
      <c r="S137" s="54"/>
      <c r="T137" s="54"/>
    </row>
    <row r="138" spans="14:20" x14ac:dyDescent="0.25">
      <c r="S138" s="54"/>
      <c r="T138" s="54"/>
    </row>
    <row r="139" spans="14:20" x14ac:dyDescent="0.25">
      <c r="S139" s="54"/>
      <c r="T139" s="54"/>
    </row>
    <row r="140" spans="14:20" x14ac:dyDescent="0.25">
      <c r="S140" s="54"/>
      <c r="T140" s="54"/>
    </row>
    <row r="141" spans="14:20" ht="14.45" customHeight="1" x14ac:dyDescent="0.25">
      <c r="S141" s="54"/>
      <c r="T141" s="54"/>
    </row>
    <row r="142" spans="14:20" ht="14.45" customHeight="1" x14ac:dyDescent="0.25">
      <c r="S142" s="54"/>
      <c r="T142" s="54"/>
    </row>
    <row r="143" spans="14:20" x14ac:dyDescent="0.25">
      <c r="S143" s="54"/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2">
    <mergeCell ref="S6:AC7"/>
    <mergeCell ref="S9:V10"/>
  </mergeCells>
  <pageMargins left="0.7" right="0.7" top="0.75" bottom="0.75" header="0.3" footer="0.3"/>
  <pageSetup scale="43" fitToHeight="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CE1F-32AD-426C-AEFE-889CCA6A8DF1}">
  <sheetPr>
    <pageSetUpPr fitToPage="1"/>
  </sheetPr>
  <dimension ref="A1"/>
  <sheetViews>
    <sheetView zoomScale="80" zoomScaleNormal="80" workbookViewId="0"/>
  </sheetViews>
  <sheetFormatPr defaultColWidth="8.85546875" defaultRowHeight="15" x14ac:dyDescent="0.25"/>
  <cols>
    <col min="1" max="16384" width="8.85546875" style="56"/>
  </cols>
  <sheetData/>
  <pageMargins left="0.7" right="0.7" top="0.75" bottom="0.75" header="0.3" footer="0.3"/>
  <pageSetup scale="76" fitToHeight="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95665-F14B-4D0E-8776-BBDC42FDDC36}">
  <sheetPr>
    <pageSetUpPr fitToPage="1"/>
  </sheetPr>
  <dimension ref="A1"/>
  <sheetViews>
    <sheetView workbookViewId="0">
      <selection activeCell="T28" sqref="T28"/>
    </sheetView>
  </sheetViews>
  <sheetFormatPr defaultColWidth="8.85546875" defaultRowHeight="15" x14ac:dyDescent="0.25"/>
  <cols>
    <col min="1" max="16384" width="8.85546875" style="56"/>
  </cols>
  <sheetData/>
  <pageMargins left="0.7" right="0.7" top="0.75" bottom="0.75" header="0.3" footer="0.3"/>
  <pageSetup scale="5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E17:Q32"/>
  <sheetViews>
    <sheetView zoomScale="70" zoomScaleNormal="70" workbookViewId="0">
      <selection activeCell="J5" sqref="J5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3" width="9.140625" style="1"/>
    <col min="14" max="14" width="22.5703125" style="1" customWidth="1"/>
    <col min="15" max="15" width="24.140625" style="1" customWidth="1"/>
    <col min="16" max="16" width="15.85546875" style="1" customWidth="1"/>
    <col min="17" max="17" width="10.7109375" style="1" bestFit="1" customWidth="1"/>
    <col min="18" max="16384" width="9.140625" style="1"/>
  </cols>
  <sheetData>
    <row r="17" spans="5:17" ht="23.25" x14ac:dyDescent="0.25">
      <c r="N17" s="7"/>
      <c r="O17" s="98" t="s">
        <v>8</v>
      </c>
      <c r="P17" s="99"/>
    </row>
    <row r="18" spans="5:17" ht="23.25" x14ac:dyDescent="0.25">
      <c r="N18" s="9" t="s">
        <v>3</v>
      </c>
      <c r="O18" s="10" t="s">
        <v>7</v>
      </c>
      <c r="P18" s="10" t="s">
        <v>6</v>
      </c>
    </row>
    <row r="19" spans="5:17" ht="23.25" x14ac:dyDescent="0.3">
      <c r="N19" s="5" t="s">
        <v>12</v>
      </c>
      <c r="O19" s="6">
        <v>10</v>
      </c>
      <c r="P19" s="6">
        <v>5</v>
      </c>
      <c r="Q19" s="24">
        <f>O19*O22+P19*P22</f>
        <v>7.5</v>
      </c>
    </row>
    <row r="20" spans="5:17" ht="23.25" x14ac:dyDescent="0.3">
      <c r="N20" s="5" t="s">
        <v>13</v>
      </c>
      <c r="O20" s="6">
        <v>12</v>
      </c>
      <c r="P20" s="6">
        <v>7</v>
      </c>
      <c r="Q20" s="24">
        <f>O20*O22+P20*P22</f>
        <v>9.5</v>
      </c>
    </row>
    <row r="21" spans="5:17" ht="23.25" x14ac:dyDescent="0.25">
      <c r="N21" s="5" t="s">
        <v>14</v>
      </c>
      <c r="O21" s="6">
        <v>20</v>
      </c>
      <c r="P21" s="6">
        <v>10</v>
      </c>
      <c r="Q21" s="25">
        <f>O21*O22+P21*P22</f>
        <v>15</v>
      </c>
    </row>
    <row r="22" spans="5:17" ht="23.25" x14ac:dyDescent="0.25">
      <c r="O22" s="22">
        <v>0.5</v>
      </c>
      <c r="P22" s="22">
        <v>0.5</v>
      </c>
    </row>
    <row r="25" spans="5:17" ht="23.25" x14ac:dyDescent="0.25">
      <c r="N25" s="7"/>
      <c r="O25" s="98" t="s">
        <v>8</v>
      </c>
      <c r="P25" s="99"/>
    </row>
    <row r="26" spans="5:17" ht="21" customHeight="1" x14ac:dyDescent="0.25">
      <c r="N26" s="9" t="s">
        <v>3</v>
      </c>
      <c r="O26" s="10" t="s">
        <v>7</v>
      </c>
      <c r="P26" s="10" t="s">
        <v>6</v>
      </c>
    </row>
    <row r="27" spans="5:17" ht="21.75" customHeight="1" x14ac:dyDescent="0.25">
      <c r="N27" s="5" t="s">
        <v>12</v>
      </c>
      <c r="O27" s="6">
        <v>10</v>
      </c>
      <c r="P27" s="6">
        <v>5</v>
      </c>
      <c r="Q27" s="23">
        <f>O27*0.7+P27*0.3</f>
        <v>8.5</v>
      </c>
    </row>
    <row r="28" spans="5:17" ht="23.25" x14ac:dyDescent="0.25">
      <c r="E28" s="7"/>
      <c r="F28" s="98" t="s">
        <v>8</v>
      </c>
      <c r="G28" s="99"/>
      <c r="N28" s="5" t="s">
        <v>13</v>
      </c>
      <c r="O28" s="6">
        <v>12</v>
      </c>
      <c r="P28" s="6">
        <v>7</v>
      </c>
      <c r="Q28" s="23">
        <f>O28*0.7+P28*0.3</f>
        <v>10.499999999999998</v>
      </c>
    </row>
    <row r="29" spans="5:17" ht="23.25" x14ac:dyDescent="0.25">
      <c r="E29" s="9" t="s">
        <v>3</v>
      </c>
      <c r="F29" s="10" t="s">
        <v>7</v>
      </c>
      <c r="G29" s="10" t="s">
        <v>6</v>
      </c>
      <c r="N29" s="5" t="s">
        <v>14</v>
      </c>
      <c r="O29" s="6">
        <v>20</v>
      </c>
      <c r="P29" s="6">
        <v>10</v>
      </c>
      <c r="Q29" s="26">
        <f>O29*0.7+P29*0.3</f>
        <v>17</v>
      </c>
    </row>
    <row r="30" spans="5:17" ht="23.25" x14ac:dyDescent="0.25">
      <c r="E30" s="5" t="s">
        <v>12</v>
      </c>
      <c r="F30" s="6">
        <v>10</v>
      </c>
      <c r="G30" s="6">
        <v>5</v>
      </c>
      <c r="O30" s="22">
        <v>0.7</v>
      </c>
      <c r="P30" s="22">
        <v>0.3</v>
      </c>
    </row>
    <row r="31" spans="5:17" ht="23.25" x14ac:dyDescent="0.25">
      <c r="E31" s="5" t="s">
        <v>13</v>
      </c>
      <c r="F31" s="6">
        <v>12</v>
      </c>
      <c r="G31" s="6">
        <v>7</v>
      </c>
    </row>
    <row r="32" spans="5:17" ht="23.25" x14ac:dyDescent="0.25">
      <c r="E32" s="5" t="s">
        <v>14</v>
      </c>
      <c r="F32" s="6">
        <v>20</v>
      </c>
      <c r="G32" s="6">
        <v>10</v>
      </c>
    </row>
  </sheetData>
  <mergeCells count="3">
    <mergeCell ref="F28:G28"/>
    <mergeCell ref="O17:P17"/>
    <mergeCell ref="O25:P25"/>
  </mergeCells>
  <pageMargins left="0.7" right="0.7" top="0.75" bottom="0.75" header="0.3" footer="0.3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7:T29"/>
  <sheetViews>
    <sheetView zoomScale="70" zoomScaleNormal="70" workbookViewId="0">
      <selection activeCell="G29" sqref="G29"/>
    </sheetView>
  </sheetViews>
  <sheetFormatPr defaultColWidth="9.140625" defaultRowHeight="15" x14ac:dyDescent="0.25"/>
  <cols>
    <col min="1" max="3" width="9.140625" style="1"/>
    <col min="4" max="4" width="21.42578125" style="1" customWidth="1"/>
    <col min="5" max="5" width="19.85546875" style="1" customWidth="1"/>
    <col min="6" max="6" width="19.7109375" style="1" customWidth="1"/>
    <col min="7" max="7" width="22.42578125" style="1" customWidth="1"/>
    <col min="8" max="8" width="9.140625" style="1"/>
    <col min="9" max="9" width="9" style="1" customWidth="1"/>
    <col min="10" max="10" width="8.7109375" style="1" customWidth="1"/>
    <col min="11" max="11" width="9.42578125" style="1" customWidth="1"/>
    <col min="12" max="12" width="10.42578125" style="1" customWidth="1"/>
    <col min="13" max="13" width="8.7109375" style="1" customWidth="1"/>
    <col min="14" max="16384" width="9.140625" style="1"/>
  </cols>
  <sheetData>
    <row r="17" spans="4:20" ht="15" customHeight="1" x14ac:dyDescent="0.25">
      <c r="R17" s="50"/>
      <c r="S17" s="51"/>
      <c r="T17" s="51"/>
    </row>
    <row r="18" spans="4:20" ht="15" customHeight="1" x14ac:dyDescent="0.25">
      <c r="R18" s="51"/>
      <c r="S18" s="52"/>
      <c r="T18" s="52"/>
    </row>
    <row r="24" spans="4:20" ht="26.25" x14ac:dyDescent="0.25">
      <c r="D24" s="53"/>
      <c r="E24" s="53"/>
    </row>
    <row r="25" spans="4:20" ht="26.25" x14ac:dyDescent="0.25">
      <c r="D25" s="53"/>
      <c r="E25" s="53"/>
    </row>
    <row r="26" spans="4:20" ht="26.25" x14ac:dyDescent="0.25">
      <c r="D26" s="53"/>
      <c r="E26" s="53"/>
    </row>
    <row r="27" spans="4:20" ht="26.25" x14ac:dyDescent="0.25">
      <c r="D27" s="53"/>
      <c r="E27" s="53"/>
    </row>
    <row r="28" spans="4:20" ht="26.25" x14ac:dyDescent="0.25">
      <c r="D28" s="53"/>
      <c r="E28" s="53"/>
    </row>
    <row r="29" spans="4:20" ht="26.25" x14ac:dyDescent="0.25">
      <c r="D29" s="53"/>
      <c r="E29" s="53"/>
    </row>
  </sheetData>
  <pageMargins left="0.7" right="0.7" top="0.75" bottom="0.75" header="0.3" footer="0.3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8:Y51"/>
  <sheetViews>
    <sheetView zoomScale="70" zoomScaleNormal="70" workbookViewId="0">
      <selection activeCell="J30" sqref="J30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00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00"/>
      <c r="L39" s="41"/>
      <c r="M39" s="41"/>
    </row>
    <row r="40" spans="2:19" x14ac:dyDescent="0.25">
      <c r="C40" s="41"/>
      <c r="D40" s="41"/>
      <c r="E40" s="101"/>
      <c r="F40" s="101"/>
      <c r="G40" s="101"/>
      <c r="H40" s="101"/>
      <c r="I40" s="41"/>
      <c r="J40" s="41"/>
      <c r="K40" s="41"/>
      <c r="L40" s="41"/>
      <c r="M40" s="41"/>
    </row>
    <row r="41" spans="2:19" x14ac:dyDescent="0.25">
      <c r="C41" s="41"/>
      <c r="D41" s="41"/>
      <c r="E41" s="101"/>
      <c r="F41" s="101"/>
      <c r="G41" s="101"/>
      <c r="H41" s="101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8:Y51"/>
  <sheetViews>
    <sheetView zoomScale="70" zoomScaleNormal="70" workbookViewId="0">
      <selection activeCell="AA34" sqref="AA34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00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00"/>
      <c r="L39" s="41"/>
      <c r="M39" s="41"/>
    </row>
    <row r="40" spans="2:19" x14ac:dyDescent="0.25">
      <c r="C40" s="41"/>
      <c r="D40" s="41"/>
      <c r="E40" s="101"/>
      <c r="F40" s="101"/>
      <c r="G40" s="101"/>
      <c r="H40" s="101"/>
      <c r="I40" s="41"/>
      <c r="J40" s="41"/>
      <c r="K40" s="41"/>
      <c r="L40" s="41"/>
      <c r="M40" s="41"/>
    </row>
    <row r="41" spans="2:19" x14ac:dyDescent="0.25">
      <c r="C41" s="41"/>
      <c r="D41" s="41"/>
      <c r="E41" s="101"/>
      <c r="F41" s="101"/>
      <c r="G41" s="101"/>
      <c r="H41" s="101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2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6:S33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7" width="9.140625" style="1"/>
    <col min="18" max="18" width="19.7109375" style="1" customWidth="1"/>
    <col min="19" max="19" width="21" style="1" customWidth="1"/>
    <col min="20" max="16384" width="9.140625" style="1"/>
  </cols>
  <sheetData>
    <row r="16" spans="15:15" ht="24" thickBot="1" x14ac:dyDescent="0.4">
      <c r="O16" s="4">
        <v>1</v>
      </c>
    </row>
    <row r="17" spans="15:19" ht="24" thickBot="1" x14ac:dyDescent="0.4">
      <c r="O17" s="4">
        <v>5</v>
      </c>
      <c r="R17" s="15" t="s">
        <v>16</v>
      </c>
      <c r="S17" s="15"/>
    </row>
    <row r="18" spans="15:19" ht="24" thickBot="1" x14ac:dyDescent="0.4">
      <c r="O18" s="4">
        <v>7</v>
      </c>
      <c r="R18" s="16"/>
      <c r="S18" s="16"/>
    </row>
    <row r="19" spans="15:19" ht="24" thickBot="1" x14ac:dyDescent="0.4">
      <c r="O19" s="4">
        <v>10</v>
      </c>
      <c r="R19" s="16" t="s">
        <v>17</v>
      </c>
      <c r="S19" s="16">
        <v>18.8</v>
      </c>
    </row>
    <row r="20" spans="15:19" ht="24" thickBot="1" x14ac:dyDescent="0.4">
      <c r="O20" s="4">
        <v>10</v>
      </c>
      <c r="R20" s="16" t="s">
        <v>18</v>
      </c>
      <c r="S20" s="16">
        <v>7.9467673371699457</v>
      </c>
    </row>
    <row r="21" spans="15:19" ht="24" thickBot="1" x14ac:dyDescent="0.4">
      <c r="O21" s="4">
        <v>10</v>
      </c>
      <c r="R21" s="16" t="s">
        <v>19</v>
      </c>
      <c r="S21" s="16">
        <v>10</v>
      </c>
    </row>
    <row r="22" spans="15:19" ht="24" thickBot="1" x14ac:dyDescent="0.4">
      <c r="O22" s="4">
        <v>15</v>
      </c>
      <c r="R22" s="16" t="s">
        <v>20</v>
      </c>
      <c r="S22" s="16">
        <v>10</v>
      </c>
    </row>
    <row r="23" spans="15:19" ht="24" thickBot="1" x14ac:dyDescent="0.4">
      <c r="O23" s="4">
        <v>3</v>
      </c>
      <c r="R23" s="16" t="s">
        <v>21</v>
      </c>
      <c r="S23" s="16">
        <v>25.129884820888279</v>
      </c>
    </row>
    <row r="24" spans="15:19" ht="24" thickBot="1" x14ac:dyDescent="0.4">
      <c r="O24" s="4">
        <v>80</v>
      </c>
      <c r="R24" s="16" t="s">
        <v>22</v>
      </c>
      <c r="S24" s="16">
        <v>631.51111111111118</v>
      </c>
    </row>
    <row r="25" spans="15:19" ht="24" thickBot="1" x14ac:dyDescent="0.4">
      <c r="O25" s="4">
        <v>47</v>
      </c>
      <c r="R25" s="16" t="s">
        <v>23</v>
      </c>
      <c r="S25" s="16">
        <v>3.813526141361236</v>
      </c>
    </row>
    <row r="26" spans="15:19" ht="24" thickBot="1" x14ac:dyDescent="0.4">
      <c r="O26" s="4"/>
      <c r="R26" s="16" t="s">
        <v>24</v>
      </c>
      <c r="S26" s="16">
        <v>2.062724815025978</v>
      </c>
    </row>
    <row r="27" spans="15:19" ht="15.75" thickBot="1" x14ac:dyDescent="0.3">
      <c r="R27" s="16" t="s">
        <v>25</v>
      </c>
      <c r="S27" s="16">
        <v>79</v>
      </c>
    </row>
    <row r="28" spans="15:19" ht="15.75" thickBot="1" x14ac:dyDescent="0.3">
      <c r="R28" s="16" t="s">
        <v>26</v>
      </c>
      <c r="S28" s="16">
        <v>1</v>
      </c>
    </row>
    <row r="29" spans="15:19" ht="15.75" thickBot="1" x14ac:dyDescent="0.3">
      <c r="R29" s="16" t="s">
        <v>27</v>
      </c>
      <c r="S29" s="16">
        <v>80</v>
      </c>
    </row>
    <row r="30" spans="15:19" ht="15.75" thickBot="1" x14ac:dyDescent="0.3">
      <c r="R30" s="16" t="s">
        <v>28</v>
      </c>
      <c r="S30" s="16">
        <v>188</v>
      </c>
    </row>
    <row r="31" spans="15:19" ht="15.75" thickBot="1" x14ac:dyDescent="0.3">
      <c r="R31" s="16" t="s">
        <v>29</v>
      </c>
      <c r="S31" s="16">
        <v>10</v>
      </c>
    </row>
    <row r="32" spans="15:19" ht="15.75" thickBot="1" x14ac:dyDescent="0.3"/>
    <row r="33" spans="2:11" ht="27" thickBot="1" x14ac:dyDescent="0.3">
      <c r="B33" s="13">
        <v>1</v>
      </c>
      <c r="C33" s="14">
        <v>5</v>
      </c>
      <c r="D33" s="14">
        <v>7</v>
      </c>
      <c r="E33" s="14">
        <v>10</v>
      </c>
      <c r="F33" s="14">
        <v>10</v>
      </c>
      <c r="G33" s="14">
        <v>10</v>
      </c>
      <c r="H33" s="14">
        <v>15</v>
      </c>
      <c r="I33" s="14">
        <v>3</v>
      </c>
      <c r="J33" s="14">
        <v>80</v>
      </c>
      <c r="K33" s="14">
        <v>47</v>
      </c>
    </row>
  </sheetData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FirstPage</vt:lpstr>
      <vt:lpstr>Content</vt:lpstr>
      <vt:lpstr>Problem 10 (2)</vt:lpstr>
      <vt:lpstr>Problem 9 (2)</vt:lpstr>
      <vt:lpstr>Problem 8 (2)</vt:lpstr>
      <vt:lpstr>Problem 7 (2)</vt:lpstr>
      <vt:lpstr>Problem 6 (2)</vt:lpstr>
      <vt:lpstr>Problem 5 (2)</vt:lpstr>
      <vt:lpstr>Problem 4 (2)</vt:lpstr>
      <vt:lpstr>Problem 3 (2)</vt:lpstr>
      <vt:lpstr>Problem 2 (2)</vt:lpstr>
      <vt:lpstr>Problem 1 (2)</vt:lpstr>
      <vt:lpstr>CProblem 1</vt:lpstr>
      <vt:lpstr>Problem 1</vt:lpstr>
      <vt:lpstr>Problem 2 (3)</vt:lpstr>
      <vt:lpstr>Problem 2</vt:lpstr>
      <vt:lpstr>Problem 3 (3)</vt:lpstr>
      <vt:lpstr>Problem 3</vt:lpstr>
      <vt:lpstr>Problem 4 (3)</vt:lpstr>
      <vt:lpstr>Problem 4</vt:lpstr>
      <vt:lpstr>Problem 5 (3)</vt:lpstr>
      <vt:lpstr>Problem 5</vt:lpstr>
      <vt:lpstr>Problem 6 (3)</vt:lpstr>
      <vt:lpstr>Problem 6</vt:lpstr>
      <vt:lpstr>Problem 7 (3)</vt:lpstr>
      <vt:lpstr>Problem 7</vt:lpstr>
      <vt:lpstr>Problem 8 (3)</vt:lpstr>
      <vt:lpstr>Problem 8</vt:lpstr>
      <vt:lpstr>Problem 9 (3)</vt:lpstr>
      <vt:lpstr>Problem 9</vt:lpstr>
      <vt:lpstr>Problem 10 (3)</vt:lpstr>
      <vt:lpstr>Problem 10</vt:lpstr>
      <vt:lpstr>Problem 11 (2)</vt:lpstr>
      <vt:lpstr>Problem 11</vt:lpstr>
      <vt:lpstr>Problem 12 (2)</vt:lpstr>
      <vt:lpstr>Problem 12</vt:lpstr>
      <vt:lpstr>Problem 13  (2)</vt:lpstr>
      <vt:lpstr>Problem 13 </vt:lpstr>
      <vt:lpstr>Problem 15(2)</vt:lpstr>
      <vt:lpstr>Problem 14 (2)</vt:lpstr>
      <vt:lpstr>Problem 15</vt:lpstr>
      <vt:lpstr>Problem 14</vt:lpstr>
      <vt:lpstr>Notes 1</vt:lpstr>
      <vt:lpstr>Notes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2023-03-17T16:36:47Z</cp:lastPrinted>
  <dcterms:created xsi:type="dcterms:W3CDTF">2012-09-15T18:37:09Z</dcterms:created>
  <dcterms:modified xsi:type="dcterms:W3CDTF">2023-10-22T16:47:57Z</dcterms:modified>
</cp:coreProperties>
</file>