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1.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70740E3C-B44C-4D33-A9CC-983397E1F416}" xr6:coauthVersionLast="47" xr6:coauthVersionMax="47" xr10:uidLastSave="{00000000-0000-0000-0000-000000000000}"/>
  <bookViews>
    <workbookView showSheetTabs="0" xWindow="-120" yWindow="600" windowWidth="29040" windowHeight="15000" xr2:uid="{00000000-000D-0000-FFFF-FFFF00000000}"/>
  </bookViews>
  <sheets>
    <sheet name="FirstPage" sheetId="59" r:id="rId1"/>
    <sheet name="SPC6 (2)" sheetId="104" r:id="rId2"/>
    <sheet name="NOC (2)" sheetId="105" r:id="rId3"/>
    <sheet name="NOC2 (2)" sheetId="120" r:id="rId4"/>
    <sheet name="NOC2" sheetId="119" r:id="rId5"/>
    <sheet name="NOC1" sheetId="91" r:id="rId6"/>
    <sheet name="LC2 (2)" sheetId="107" r:id="rId7"/>
    <sheet name="LC2" sheetId="83" r:id="rId8"/>
    <sheet name="LC1 (2)" sheetId="108" r:id="rId9"/>
    <sheet name="LC3 (2)" sheetId="125" r:id="rId10"/>
    <sheet name="LC3" sheetId="124" r:id="rId11"/>
    <sheet name="LC1" sheetId="76" r:id="rId12"/>
    <sheet name="R&amp;R1 (3)" sheetId="109" r:id="rId13"/>
    <sheet name="R&amp;R1" sheetId="89" r:id="rId14"/>
    <sheet name="R&amp;R2 (2)" sheetId="97" r:id="rId15"/>
    <sheet name="DecisionTable" sheetId="123" r:id="rId16"/>
    <sheet name="R&amp;R2" sheetId="88" r:id="rId17"/>
    <sheet name="R&amp;R3 (2)" sheetId="98" r:id="rId18"/>
    <sheet name="R&amp;R3" sheetId="87" r:id="rId19"/>
    <sheet name="R&amp;R4 (2)" sheetId="99" r:id="rId20"/>
    <sheet name="R&amp;R4" sheetId="86" r:id="rId21"/>
    <sheet name="R&amp;R5 (2)" sheetId="100" r:id="rId22"/>
    <sheet name="R&amp;R5" sheetId="85" r:id="rId23"/>
    <sheet name="R&amp;R6  (2)" sheetId="101" r:id="rId24"/>
    <sheet name="R&amp;R6 " sheetId="84" r:id="rId25"/>
    <sheet name="R&amp;R7 (2)" sheetId="102" r:id="rId26"/>
    <sheet name="R&amp;R7" sheetId="82" r:id="rId27"/>
    <sheet name="R&amp;R8 (2)" sheetId="103" r:id="rId28"/>
    <sheet name="R&amp;R8" sheetId="94" r:id="rId29"/>
    <sheet name="SPC2 (2)" sheetId="111" r:id="rId30"/>
    <sheet name="SPC6 (3)" sheetId="121" r:id="rId31"/>
    <sheet name="SPC6" sheetId="69" r:id="rId32"/>
    <sheet name="SPC5 (2)" sheetId="113" r:id="rId33"/>
    <sheet name="SPC5" sheetId="65" r:id="rId34"/>
    <sheet name="SPC4" sheetId="64" r:id="rId35"/>
    <sheet name="SPC4 (2)" sheetId="114" r:id="rId36"/>
    <sheet name="SPC3 (2)" sheetId="118" r:id="rId37"/>
    <sheet name="SPC3" sheetId="62" r:id="rId38"/>
    <sheet name="SPC2 (3)" sheetId="116" r:id="rId39"/>
    <sheet name="SPC2" sheetId="33" r:id="rId40"/>
    <sheet name="R&amp;R1 (2)" sheetId="96" r:id="rId41"/>
    <sheet name="SPC1 (2)" sheetId="117" r:id="rId42"/>
    <sheet name="SPC1" sheetId="61" r:id="rId43"/>
    <sheet name="Learning CurvesContent" sheetId="68" r:id="rId44"/>
    <sheet name="ReliabilityContent" sheetId="67" r:id="rId45"/>
    <sheet name="ContentNofC" sheetId="92" r:id="rId46"/>
    <sheet name="SPCContent" sheetId="60" r:id="rId47"/>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81" i="109" l="1"/>
  <c r="V55" i="114"/>
  <c r="V51" i="114"/>
  <c r="AK41" i="118"/>
  <c r="X53" i="105" l="1"/>
  <c r="G48" i="98"/>
  <c r="F48" i="98"/>
  <c r="E48" i="98"/>
  <c r="T32" i="98"/>
  <c r="T25" i="98"/>
  <c r="R32" i="98"/>
  <c r="N32" i="98"/>
  <c r="R18" i="98"/>
  <c r="N18" i="98"/>
  <c r="T14" i="125"/>
  <c r="T15" i="125"/>
  <c r="T16" i="125" s="1"/>
  <c r="T17" i="125" s="1"/>
  <c r="T18" i="125" s="1"/>
  <c r="X38" i="100"/>
  <c r="X41" i="100"/>
  <c r="X34" i="100"/>
  <c r="P22" i="108"/>
  <c r="Q28" i="108" s="1"/>
  <c r="O31" i="108" s="1"/>
  <c r="P25" i="108"/>
  <c r="P14" i="100"/>
  <c r="X23" i="101"/>
  <c r="J24" i="113"/>
  <c r="AE45" i="117"/>
  <c r="AE37" i="117"/>
  <c r="T18" i="98"/>
  <c r="P20" i="98"/>
  <c r="P34" i="98"/>
  <c r="P27" i="98"/>
  <c r="K70" i="97"/>
  <c r="M71" i="97"/>
  <c r="M63" i="97"/>
  <c r="K54" i="97"/>
  <c r="K64" i="97" s="1"/>
  <c r="K44" i="97"/>
  <c r="K51" i="97" s="1"/>
  <c r="K62" i="97" s="1"/>
  <c r="K46" i="97"/>
  <c r="J57" i="97" s="1"/>
  <c r="J74" i="97" s="1"/>
  <c r="T39" i="121"/>
  <c r="R26" i="113"/>
  <c r="I28" i="97"/>
  <c r="E28" i="97"/>
  <c r="K26" i="97" s="1"/>
  <c r="S27" i="97"/>
  <c r="S21" i="105"/>
  <c r="Q24" i="99"/>
  <c r="Q17" i="99"/>
  <c r="T58" i="121"/>
  <c r="U42" i="121"/>
  <c r="T55" i="121"/>
  <c r="T26" i="121"/>
  <c r="T24" i="121"/>
  <c r="AK57" i="118"/>
  <c r="R34" i="117"/>
  <c r="AO59" i="116"/>
  <c r="AO47" i="116"/>
  <c r="V75" i="114"/>
  <c r="V70" i="114"/>
  <c r="Q61" i="113"/>
  <c r="Q51" i="113"/>
  <c r="Q33" i="113"/>
  <c r="V28" i="111"/>
  <c r="V25" i="111"/>
  <c r="S31" i="109"/>
  <c r="U31" i="109"/>
  <c r="Y31" i="109" s="1"/>
  <c r="Y21" i="109"/>
  <c r="Q19" i="107"/>
  <c r="Q22" i="107"/>
  <c r="W35" i="104"/>
  <c r="W30" i="104"/>
  <c r="W25" i="104"/>
  <c r="K38" i="103"/>
  <c r="E38" i="103"/>
  <c r="B38" i="103"/>
  <c r="S32" i="103"/>
  <c r="S23" i="103"/>
  <c r="K38" i="102"/>
  <c r="E38" i="102"/>
  <c r="B38" i="102"/>
  <c r="S32" i="102"/>
  <c r="S23" i="102"/>
  <c r="X33" i="101"/>
  <c r="X39" i="101" s="1"/>
  <c r="X28" i="101"/>
  <c r="X19" i="101"/>
  <c r="N25" i="98"/>
  <c r="R25" i="98"/>
  <c r="K36" i="97"/>
  <c r="I36" i="97"/>
  <c r="G36" i="97"/>
  <c r="E36" i="97"/>
  <c r="K20" i="97"/>
  <c r="K16" i="97"/>
  <c r="S31" i="96"/>
  <c r="U31" i="96"/>
  <c r="Y21" i="96"/>
  <c r="S23" i="108" l="1"/>
  <c r="T69" i="121"/>
  <c r="Y31" i="96"/>
  <c r="P38" i="103"/>
  <c r="P38" i="102"/>
  <c r="S20" i="107"/>
  <c r="S25" i="107" s="1"/>
  <c r="Y25" i="107" s="1"/>
  <c r="P29" i="107" s="1"/>
  <c r="V29" i="107" s="1"/>
  <c r="Y29" i="107" s="1"/>
  <c r="Y32" i="107" s="1"/>
  <c r="Q35" i="108"/>
  <c r="T35" i="108" s="1"/>
</calcChain>
</file>

<file path=xl/sharedStrings.xml><?xml version="1.0" encoding="utf-8"?>
<sst xmlns="http://schemas.openxmlformats.org/spreadsheetml/2006/main" count="165" uniqueCount="38">
  <si>
    <t xml:space="preserve">                                                                                                                                                                                                                                                                             </t>
  </si>
  <si>
    <t>oz.</t>
  </si>
  <si>
    <t xml:space="preserve"> Sample Size n</t>
  </si>
  <si>
    <t>Upper Range, D4</t>
  </si>
  <si>
    <t>Lower Range, D3</t>
  </si>
  <si>
    <t>Mean Factor, A2</t>
  </si>
  <si>
    <t>Sample</t>
  </si>
  <si>
    <t>a)</t>
  </si>
  <si>
    <t>b)</t>
  </si>
  <si>
    <t>X</t>
  </si>
  <si>
    <t>=</t>
  </si>
  <si>
    <t>Vendor 1</t>
  </si>
  <si>
    <t>B</t>
  </si>
  <si>
    <t>A</t>
  </si>
  <si>
    <t>C</t>
  </si>
  <si>
    <t>D</t>
  </si>
  <si>
    <t>Vendor 2</t>
  </si>
  <si>
    <t>Vendor 3</t>
  </si>
  <si>
    <t>Vendor</t>
  </si>
  <si>
    <t>c)</t>
  </si>
  <si>
    <t>d)</t>
  </si>
  <si>
    <t>*</t>
  </si>
  <si>
    <t>/</t>
  </si>
  <si>
    <t>^</t>
  </si>
  <si>
    <t>round up</t>
  </si>
  <si>
    <r>
      <rPr>
        <sz val="24"/>
        <color rgb="FFFFFF00"/>
        <rFont val="Lucida Bright"/>
        <family val="1"/>
      </rPr>
      <t xml:space="preserve">By examination    </t>
    </r>
    <r>
      <rPr>
        <sz val="24"/>
        <color theme="1"/>
        <rFont val="Lucida Bright"/>
        <family val="1"/>
      </rPr>
      <t xml:space="preserve"> 60%</t>
    </r>
  </si>
  <si>
    <t>e)</t>
  </si>
  <si>
    <t>LCL=</t>
  </si>
  <si>
    <t>Hour</t>
  </si>
  <si>
    <t>UCL=</t>
  </si>
  <si>
    <t>LN 0.9=</t>
  </si>
  <si>
    <t>LN 2=</t>
  </si>
  <si>
    <t>LN 0.8=</t>
  </si>
  <si>
    <t>The mean weight of each sample consisting of 9 boxes each</t>
  </si>
  <si>
    <t>Nth Unit Produced</t>
  </si>
  <si>
    <t>Hours Required</t>
  </si>
  <si>
    <t>Part</t>
  </si>
  <si>
    <t>x 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</si>
</sst>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0.0"/>
    <numFmt numFmtId="166" formatCode="0.000"/>
    <numFmt numFmtId="167" formatCode="0.0000"/>
    <numFmt numFmtId="168" formatCode="0.00000"/>
    <numFmt numFmtId="169" formatCode="#,##0.000000"/>
    <numFmt numFmtId="170" formatCode="#,##0.0000"/>
  </numFmts>
  <fonts count="67">
    <font>
      <sz val="11"/>
      <color theme="1"/>
      <name val="Calibri"/>
      <family val="2"/>
      <scheme val="minor"/>
    </font>
    <font>
      <sz val="11"/>
      <color theme="2" tint="-0.249977111117893"/>
      <name val="Calibri"/>
      <family val="2"/>
      <scheme val="minor"/>
    </font>
    <font>
      <sz val="11"/>
      <color theme="2" tint="-9.9978637043366805E-2"/>
      <name val="Calibri"/>
      <family val="2"/>
      <scheme val="minor"/>
    </font>
    <font>
      <b/>
      <sz val="18"/>
      <color theme="2" tint="-9.9978637043366805E-2"/>
      <name val="Calibri"/>
      <family val="2"/>
      <scheme val="minor"/>
    </font>
    <font>
      <b/>
      <sz val="20"/>
      <color theme="2" tint="-9.9978637043366805E-2"/>
      <name val="Calibri"/>
      <family val="2"/>
    </font>
    <font>
      <sz val="11"/>
      <color theme="2"/>
      <name val="Calibri"/>
      <family val="2"/>
      <scheme val="minor"/>
    </font>
    <font>
      <sz val="11"/>
      <color theme="1"/>
      <name val="FrankRuehl"/>
      <family val="2"/>
      <charset val="177"/>
    </font>
    <font>
      <sz val="18"/>
      <color theme="1"/>
      <name val="Calibri"/>
      <family val="2"/>
      <scheme val="minor"/>
    </font>
    <font>
      <b/>
      <sz val="18"/>
      <color rgb="FFFFFF00"/>
      <name val="Calibri"/>
      <family val="2"/>
      <scheme val="minor"/>
    </font>
    <font>
      <b/>
      <sz val="22"/>
      <color rgb="FFFFC000"/>
      <name val="Calibri"/>
      <family val="2"/>
      <scheme val="minor"/>
    </font>
    <font>
      <sz val="22"/>
      <color theme="1"/>
      <name val="Calibri"/>
      <family val="2"/>
      <scheme val="minor"/>
    </font>
    <font>
      <b/>
      <sz val="24"/>
      <color rgb="FFFF0000"/>
      <name val="Calibri"/>
      <family val="2"/>
      <scheme val="minor"/>
    </font>
    <font>
      <b/>
      <sz val="24"/>
      <color rgb="FFFFFF00"/>
      <name val="Calibri"/>
      <family val="2"/>
      <scheme val="minor"/>
    </font>
    <font>
      <sz val="11"/>
      <color theme="1"/>
      <name val="Lucida Bright"/>
      <family val="1"/>
    </font>
    <font>
      <sz val="11"/>
      <color rgb="FFFF0000"/>
      <name val="Calibri"/>
      <family val="2"/>
      <scheme val="minor"/>
    </font>
    <font>
      <b/>
      <sz val="26"/>
      <color rgb="FFFFFF00"/>
      <name val="Calibri"/>
      <family val="2"/>
      <scheme val="minor"/>
    </font>
    <font>
      <b/>
      <sz val="10"/>
      <color theme="2" tint="-9.9978637043366805E-2"/>
      <name val="Calibri"/>
      <family val="2"/>
      <scheme val="minor"/>
    </font>
    <font>
      <sz val="20"/>
      <color theme="1"/>
      <name val="Calibri"/>
      <family val="2"/>
      <scheme val="minor"/>
    </font>
    <font>
      <b/>
      <sz val="24"/>
      <color theme="1"/>
      <name val="Calibri"/>
      <family val="2"/>
      <scheme val="minor"/>
    </font>
    <font>
      <b/>
      <sz val="20"/>
      <color rgb="FFFFFF00"/>
      <name val="Calibri"/>
      <family val="2"/>
      <scheme val="minor"/>
    </font>
    <font>
      <sz val="24"/>
      <color theme="1"/>
      <name val="Calibri"/>
      <family val="2"/>
      <scheme val="minor"/>
    </font>
    <font>
      <b/>
      <sz val="20"/>
      <color theme="1"/>
      <name val="Calibri"/>
      <family val="2"/>
      <scheme val="minor"/>
    </font>
    <font>
      <b/>
      <sz val="22"/>
      <color theme="1"/>
      <name val="Calibri"/>
      <family val="2"/>
      <scheme val="minor"/>
    </font>
    <font>
      <sz val="18"/>
      <color theme="1"/>
      <name val="Lucida Bright"/>
      <family val="1"/>
    </font>
    <font>
      <sz val="20"/>
      <color theme="1"/>
      <name val="Lucida Bright"/>
      <family val="1"/>
    </font>
    <font>
      <b/>
      <sz val="18"/>
      <color rgb="FFFFC000"/>
      <name val="Lucida Bright"/>
      <family val="1"/>
    </font>
    <font>
      <sz val="14"/>
      <color theme="1"/>
      <name val="Lucida Bright"/>
      <family val="1"/>
    </font>
    <font>
      <b/>
      <sz val="18"/>
      <color rgb="FFFFFF00"/>
      <name val="Lucida Bright"/>
      <family val="1"/>
    </font>
    <font>
      <sz val="24"/>
      <color theme="2" tint="-9.9978637043366805E-2"/>
      <name val="Calibri"/>
      <family val="2"/>
      <scheme val="minor"/>
    </font>
    <font>
      <sz val="20"/>
      <color theme="2" tint="-9.9978637043366805E-2"/>
      <name val="Calibri"/>
      <family val="2"/>
      <scheme val="minor"/>
    </font>
    <font>
      <sz val="16"/>
      <color theme="2" tint="-9.9978637043366805E-2"/>
      <name val="Calibri"/>
      <family val="2"/>
      <scheme val="minor"/>
    </font>
    <font>
      <b/>
      <sz val="24"/>
      <color rgb="FFFFFF00"/>
      <name val="Lucida Bright"/>
      <family val="1"/>
    </font>
    <font>
      <b/>
      <sz val="20"/>
      <color rgb="FFFFC000"/>
      <name val="Lucida Bright"/>
      <family val="1"/>
    </font>
    <font>
      <sz val="24"/>
      <color theme="1"/>
      <name val="Lucida Bright"/>
      <family val="1"/>
    </font>
    <font>
      <sz val="24"/>
      <color rgb="FFFFFF00"/>
      <name val="Lucida Bright"/>
      <family val="1"/>
    </font>
    <font>
      <b/>
      <sz val="22"/>
      <color rgb="FFFFFF00"/>
      <name val="Lucida Bright"/>
      <family val="1"/>
    </font>
    <font>
      <b/>
      <sz val="18"/>
      <color rgb="FFFF0000"/>
      <name val="Lucida Bright"/>
      <family val="1"/>
    </font>
    <font>
      <b/>
      <sz val="24"/>
      <color rgb="FFFFC000"/>
      <name val="Lucida Bright"/>
      <family val="1"/>
    </font>
    <font>
      <b/>
      <sz val="22"/>
      <color rgb="FFFF0000"/>
      <name val="Lucida Bright"/>
      <family val="1"/>
    </font>
    <font>
      <sz val="22"/>
      <color theme="1"/>
      <name val="Lucida Bright"/>
      <family val="1"/>
    </font>
    <font>
      <b/>
      <sz val="24"/>
      <color rgb="FFFF0000"/>
      <name val="Lucida Bright"/>
      <family val="1"/>
    </font>
    <font>
      <b/>
      <sz val="22"/>
      <color rgb="FFC00000"/>
      <name val="Lucida Bright"/>
      <family val="1"/>
    </font>
    <font>
      <sz val="11"/>
      <color theme="2" tint="-9.9978637043366805E-2"/>
      <name val="Lucida Bright"/>
      <family val="1"/>
    </font>
    <font>
      <b/>
      <sz val="18"/>
      <color theme="2" tint="-9.9978637043366805E-2"/>
      <name val="Lucida Bright"/>
      <family val="1"/>
    </font>
    <font>
      <b/>
      <sz val="20"/>
      <color theme="0"/>
      <name val="Lucida Bright"/>
      <family val="1"/>
    </font>
    <font>
      <b/>
      <sz val="24"/>
      <color theme="1"/>
      <name val="Lucida Bright"/>
      <family val="1"/>
    </font>
    <font>
      <b/>
      <sz val="18"/>
      <color theme="1"/>
      <name val="Lucida Bright"/>
      <family val="1"/>
    </font>
    <font>
      <b/>
      <sz val="20"/>
      <color rgb="FFC00000"/>
      <name val="Lucida Bright"/>
      <family val="1"/>
    </font>
    <font>
      <b/>
      <sz val="20"/>
      <color rgb="FFFFFF00"/>
      <name val="Lucida Bright"/>
      <family val="1"/>
    </font>
    <font>
      <sz val="20"/>
      <color rgb="FFC00000"/>
      <name val="Lucida Bright"/>
      <family val="1"/>
    </font>
    <font>
      <sz val="11"/>
      <color theme="2"/>
      <name val="Lucida Bright"/>
      <family val="1"/>
    </font>
    <font>
      <sz val="11"/>
      <color rgb="FFFF0000"/>
      <name val="Lucida Bright"/>
      <family val="1"/>
    </font>
    <font>
      <b/>
      <sz val="24"/>
      <color theme="0"/>
      <name val="Lucida Bright"/>
      <family val="1"/>
    </font>
    <font>
      <sz val="24"/>
      <color rgb="FFC00000"/>
      <name val="Lucida Bright"/>
      <family val="1"/>
    </font>
    <font>
      <b/>
      <sz val="20"/>
      <color theme="1"/>
      <name val="Lucida Bright"/>
      <family val="1"/>
    </font>
    <font>
      <b/>
      <sz val="22"/>
      <color theme="1"/>
      <name val="Lucida Bright"/>
      <family val="1"/>
    </font>
    <font>
      <b/>
      <sz val="26"/>
      <color rgb="FFFFFF00"/>
      <name val="Lucida Bright"/>
      <family val="1"/>
    </font>
    <font>
      <b/>
      <sz val="10"/>
      <color theme="2" tint="-9.9978637043366805E-2"/>
      <name val="Lucida Bright"/>
      <family val="1"/>
    </font>
    <font>
      <b/>
      <sz val="20"/>
      <color theme="2" tint="-9.9978637043366805E-2"/>
      <name val="Lucida Bright"/>
      <family val="1"/>
    </font>
    <font>
      <sz val="11"/>
      <color theme="1"/>
      <name val="Calibri"/>
      <family val="2"/>
      <scheme val="minor"/>
    </font>
    <font>
      <sz val="11"/>
      <color theme="1"/>
      <name val="FrankRuehl"/>
      <family val="2"/>
      <charset val="177"/>
    </font>
    <font>
      <sz val="18"/>
      <color rgb="FFFFFF00"/>
      <name val="Calibri"/>
      <family val="2"/>
      <scheme val="minor"/>
    </font>
    <font>
      <sz val="18"/>
      <color rgb="FFFFFF00"/>
      <name val="Lucida Bright"/>
      <family val="1"/>
    </font>
    <font>
      <sz val="28"/>
      <color theme="1"/>
      <name val="Calibri"/>
      <family val="2"/>
    </font>
    <font>
      <sz val="28"/>
      <color theme="1"/>
      <name val="Lucida Bright"/>
      <family val="1"/>
    </font>
    <font>
      <sz val="26"/>
      <color theme="1"/>
      <name val="Calibri"/>
      <family val="2"/>
      <scheme val="minor"/>
    </font>
    <font>
      <b/>
      <sz val="28"/>
      <color rgb="FFFFFF00"/>
      <name val="Lucida Bright"/>
      <family val="1"/>
    </font>
  </fonts>
  <fills count="22">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C00000"/>
        <bgColor indexed="64"/>
      </patternFill>
    </fill>
    <fill>
      <patternFill patternType="solid">
        <fgColor theme="6" tint="-0.249977111117893"/>
        <bgColor indexed="64"/>
      </patternFill>
    </fill>
    <fill>
      <patternFill patternType="solid">
        <fgColor rgb="FFFFC000"/>
        <bgColor indexed="64"/>
      </patternFill>
    </fill>
    <fill>
      <patternFill patternType="solid">
        <fgColor theme="5" tint="-0.249977111117893"/>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4" tint="-0.49998474074526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2" tint="-9.9948118533890809E-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s>
  <cellStyleXfs count="1">
    <xf numFmtId="0" fontId="0" fillId="0" borderId="0"/>
  </cellStyleXfs>
  <cellXfs count="272">
    <xf numFmtId="0" fontId="0" fillId="0" borderId="0" xfId="0"/>
    <xf numFmtId="0" fontId="0" fillId="2" borderId="0" xfId="0" applyFill="1"/>
    <xf numFmtId="0" fontId="1" fillId="2" borderId="0" xfId="0" applyFont="1" applyFill="1"/>
    <xf numFmtId="0" fontId="2" fillId="2" borderId="0" xfId="0" applyFont="1" applyFill="1"/>
    <xf numFmtId="0" fontId="5" fillId="2" borderId="0" xfId="0" applyFont="1" applyFill="1"/>
    <xf numFmtId="0" fontId="5" fillId="2" borderId="0" xfId="0" applyFont="1" applyFill="1" applyAlignment="1">
      <alignment horizontal="center" vertical="center"/>
    </xf>
    <xf numFmtId="0" fontId="2" fillId="2" borderId="0" xfId="0" applyFont="1" applyFill="1" applyAlignment="1">
      <alignment horizontal="center" vertical="center"/>
    </xf>
    <xf numFmtId="0" fontId="0" fillId="3" borderId="0" xfId="0" applyFill="1"/>
    <xf numFmtId="164" fontId="3" fillId="2" borderId="0" xfId="0" applyNumberFormat="1" applyFont="1" applyFill="1" applyAlignment="1">
      <alignment horizontal="center" vertical="center"/>
    </xf>
    <xf numFmtId="0" fontId="4" fillId="2" borderId="0" xfId="0" applyFont="1" applyFill="1" applyAlignment="1">
      <alignment horizontal="center" vertical="center"/>
    </xf>
    <xf numFmtId="0" fontId="6" fillId="3" borderId="0" xfId="0" applyFont="1" applyFill="1"/>
    <xf numFmtId="0" fontId="7" fillId="2" borderId="1" xfId="0" applyFont="1" applyFill="1" applyBorder="1" applyAlignment="1">
      <alignment horizontal="center" vertical="center"/>
    </xf>
    <xf numFmtId="0" fontId="7" fillId="6" borderId="1" xfId="0" applyFont="1" applyFill="1" applyBorder="1" applyAlignment="1">
      <alignment horizontal="center" vertical="center"/>
    </xf>
    <xf numFmtId="166" fontId="7" fillId="2" borderId="1" xfId="0" applyNumberFormat="1" applyFont="1" applyFill="1" applyBorder="1" applyAlignment="1">
      <alignment horizontal="center" vertical="center"/>
    </xf>
    <xf numFmtId="166" fontId="7" fillId="6" borderId="1" xfId="0" applyNumberFormat="1" applyFont="1" applyFill="1" applyBorder="1" applyAlignment="1">
      <alignment horizontal="center" vertical="center"/>
    </xf>
    <xf numFmtId="2"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0" fillId="2" borderId="0" xfId="0" applyFill="1" applyAlignment="1">
      <alignment horizontal="center" vertical="center"/>
    </xf>
    <xf numFmtId="0" fontId="10" fillId="2" borderId="1" xfId="0" applyFont="1" applyFill="1" applyBorder="1" applyAlignment="1">
      <alignment horizontal="center" vertical="center"/>
    </xf>
    <xf numFmtId="0" fontId="13" fillId="3" borderId="0" xfId="0" applyFont="1" applyFill="1"/>
    <xf numFmtId="0" fontId="10" fillId="2" borderId="0" xfId="0" applyFont="1" applyFill="1"/>
    <xf numFmtId="0" fontId="7" fillId="2" borderId="0" xfId="0" applyFont="1" applyFill="1"/>
    <xf numFmtId="3" fontId="16" fillId="2" borderId="0" xfId="0" applyNumberFormat="1" applyFont="1" applyFill="1" applyAlignment="1">
      <alignment vertical="center"/>
    </xf>
    <xf numFmtId="164" fontId="3" fillId="2" borderId="0" xfId="0" applyNumberFormat="1" applyFont="1" applyFill="1" applyAlignment="1">
      <alignment vertical="center"/>
    </xf>
    <xf numFmtId="0" fontId="14" fillId="2" borderId="0" xfId="0" applyFont="1" applyFill="1"/>
    <xf numFmtId="0" fontId="17" fillId="10" borderId="0" xfId="0" applyFont="1" applyFill="1"/>
    <xf numFmtId="0" fontId="18" fillId="10" borderId="0" xfId="0" applyFont="1" applyFill="1" applyAlignment="1">
      <alignment horizontal="center" vertical="center"/>
    </xf>
    <xf numFmtId="166" fontId="21" fillId="10" borderId="0" xfId="0" applyNumberFormat="1" applyFont="1" applyFill="1" applyAlignment="1">
      <alignment horizontal="center" vertical="center" wrapText="1"/>
    </xf>
    <xf numFmtId="0" fontId="13" fillId="2" borderId="0" xfId="0" applyFont="1" applyFill="1"/>
    <xf numFmtId="0" fontId="0" fillId="10" borderId="0" xfId="0" applyFill="1"/>
    <xf numFmtId="0" fontId="21" fillId="10" borderId="0" xfId="0" applyFont="1" applyFill="1" applyAlignment="1">
      <alignment horizontal="center" vertical="center"/>
    </xf>
    <xf numFmtId="166" fontId="19" fillId="10" borderId="0" xfId="0" applyNumberFormat="1" applyFont="1" applyFill="1" applyAlignment="1">
      <alignment horizontal="center" vertical="center" wrapText="1"/>
    </xf>
    <xf numFmtId="166" fontId="22" fillId="10" borderId="1" xfId="0" applyNumberFormat="1" applyFont="1" applyFill="1" applyBorder="1" applyAlignment="1">
      <alignment horizontal="center" vertical="center" wrapText="1"/>
    </xf>
    <xf numFmtId="166" fontId="21" fillId="10" borderId="1" xfId="0" applyNumberFormat="1" applyFont="1" applyFill="1" applyBorder="1" applyAlignment="1">
      <alignment horizontal="center" vertical="center" wrapText="1"/>
    </xf>
    <xf numFmtId="0" fontId="2" fillId="10" borderId="0" xfId="0" applyFont="1" applyFill="1"/>
    <xf numFmtId="3" fontId="16" fillId="10" borderId="0" xfId="0" applyNumberFormat="1" applyFont="1" applyFill="1" applyAlignment="1">
      <alignment vertical="center"/>
    </xf>
    <xf numFmtId="164" fontId="3" fillId="10" borderId="0" xfId="0" applyNumberFormat="1" applyFont="1" applyFill="1" applyAlignment="1">
      <alignment vertical="center"/>
    </xf>
    <xf numFmtId="164" fontId="3" fillId="10" borderId="0" xfId="0" applyNumberFormat="1" applyFont="1" applyFill="1" applyAlignment="1">
      <alignment horizontal="center" vertical="center"/>
    </xf>
    <xf numFmtId="0" fontId="1" fillId="10" borderId="0" xfId="0" applyFont="1" applyFill="1"/>
    <xf numFmtId="0" fontId="5" fillId="10" borderId="0" xfId="0" applyFont="1" applyFill="1"/>
    <xf numFmtId="0" fontId="2" fillId="10" borderId="0" xfId="0" applyFont="1" applyFill="1" applyAlignment="1">
      <alignment horizontal="center" vertical="center"/>
    </xf>
    <xf numFmtId="0" fontId="5" fillId="10" borderId="0" xfId="0" applyFont="1" applyFill="1" applyAlignment="1">
      <alignment horizontal="center" vertical="center"/>
    </xf>
    <xf numFmtId="0" fontId="14" fillId="10" borderId="0" xfId="0" applyFont="1" applyFill="1"/>
    <xf numFmtId="0" fontId="17" fillId="2" borderId="0" xfId="0" applyFont="1" applyFill="1" applyAlignment="1">
      <alignment horizontal="center" wrapText="1"/>
    </xf>
    <xf numFmtId="0" fontId="17" fillId="2" borderId="0" xfId="0" applyFont="1" applyFill="1" applyAlignment="1">
      <alignment horizontal="center" vertical="center" wrapText="1"/>
    </xf>
    <xf numFmtId="3" fontId="17" fillId="2" borderId="0" xfId="0" applyNumberFormat="1" applyFont="1" applyFill="1" applyAlignment="1">
      <alignment horizontal="center" vertical="center" wrapText="1"/>
    </xf>
    <xf numFmtId="0" fontId="17" fillId="2" borderId="0" xfId="0" applyFont="1" applyFill="1" applyAlignment="1">
      <alignment horizontal="center" vertical="center"/>
    </xf>
    <xf numFmtId="0" fontId="24" fillId="2" borderId="0" xfId="0" applyFont="1" applyFill="1" applyAlignment="1">
      <alignment horizontal="center" vertical="center"/>
    </xf>
    <xf numFmtId="167" fontId="0" fillId="2" borderId="0" xfId="0" applyNumberFormat="1" applyFill="1"/>
    <xf numFmtId="167" fontId="20" fillId="2" borderId="0" xfId="0" applyNumberFormat="1" applyFont="1" applyFill="1"/>
    <xf numFmtId="167" fontId="2" fillId="2" borderId="0" xfId="0" applyNumberFormat="1" applyFont="1" applyFill="1"/>
    <xf numFmtId="0" fontId="3" fillId="2" borderId="0" xfId="0" applyFont="1" applyFill="1" applyAlignment="1">
      <alignment horizontal="center" vertical="center"/>
    </xf>
    <xf numFmtId="0" fontId="29" fillId="2" borderId="0" xfId="0" applyFont="1" applyFill="1" applyAlignment="1">
      <alignment horizontal="center" vertical="center"/>
    </xf>
    <xf numFmtId="167" fontId="30" fillId="2" borderId="0" xfId="0" applyNumberFormat="1" applyFont="1" applyFill="1" applyAlignment="1">
      <alignment horizontal="center" vertical="center"/>
    </xf>
    <xf numFmtId="0" fontId="7" fillId="2" borderId="0" xfId="0" applyFont="1" applyFill="1" applyAlignment="1">
      <alignment horizontal="center" vertical="center"/>
    </xf>
    <xf numFmtId="0" fontId="23" fillId="2" borderId="1" xfId="0" applyFont="1" applyFill="1" applyBorder="1" applyAlignment="1">
      <alignment horizontal="center" vertical="center"/>
    </xf>
    <xf numFmtId="165" fontId="36" fillId="6" borderId="0" xfId="0" applyNumberFormat="1" applyFont="1" applyFill="1" applyAlignment="1">
      <alignment horizontal="center" vertical="center"/>
    </xf>
    <xf numFmtId="0" fontId="23" fillId="6" borderId="0" xfId="0" applyFont="1" applyFill="1"/>
    <xf numFmtId="2" fontId="27" fillId="5" borderId="1" xfId="0" applyNumberFormat="1" applyFont="1" applyFill="1" applyBorder="1" applyAlignment="1">
      <alignment horizontal="center" vertical="center" wrapText="1"/>
    </xf>
    <xf numFmtId="0" fontId="27" fillId="5" borderId="1" xfId="0" applyFont="1" applyFill="1" applyBorder="1" applyAlignment="1">
      <alignment horizontal="center" vertical="center" wrapText="1"/>
    </xf>
    <xf numFmtId="166" fontId="23" fillId="2" borderId="1" xfId="0" applyNumberFormat="1" applyFont="1" applyFill="1" applyBorder="1" applyAlignment="1">
      <alignment horizontal="center" vertical="center"/>
    </xf>
    <xf numFmtId="0" fontId="23" fillId="6" borderId="1" xfId="0" applyFont="1" applyFill="1" applyBorder="1" applyAlignment="1">
      <alignment horizontal="center" vertical="center"/>
    </xf>
    <xf numFmtId="166" fontId="23" fillId="6" borderId="1" xfId="0" applyNumberFormat="1" applyFont="1" applyFill="1" applyBorder="1" applyAlignment="1">
      <alignment horizontal="center" vertical="center"/>
    </xf>
    <xf numFmtId="166" fontId="27" fillId="7" borderId="1" xfId="0" applyNumberFormat="1" applyFont="1" applyFill="1" applyBorder="1" applyAlignment="1">
      <alignment horizontal="center" vertical="center"/>
    </xf>
    <xf numFmtId="0" fontId="2" fillId="0" borderId="0" xfId="0" applyFont="1"/>
    <xf numFmtId="0" fontId="2" fillId="0" borderId="0" xfId="0" applyFont="1" applyAlignment="1">
      <alignment horizontal="center" vertical="center"/>
    </xf>
    <xf numFmtId="0" fontId="5" fillId="0" borderId="0" xfId="0" applyFont="1" applyAlignment="1">
      <alignment horizontal="center" vertical="center"/>
    </xf>
    <xf numFmtId="0" fontId="39" fillId="2" borderId="1" xfId="0" applyFont="1" applyFill="1" applyBorder="1" applyAlignment="1">
      <alignment horizontal="center" vertical="center"/>
    </xf>
    <xf numFmtId="0" fontId="42" fillId="2" borderId="0" xfId="0" applyFont="1" applyFill="1"/>
    <xf numFmtId="0" fontId="45" fillId="6" borderId="0" xfId="0" applyFont="1" applyFill="1" applyAlignment="1">
      <alignment horizontal="center" vertical="center"/>
    </xf>
    <xf numFmtId="0" fontId="24" fillId="10" borderId="0" xfId="0" applyFont="1" applyFill="1"/>
    <xf numFmtId="0" fontId="24" fillId="0" borderId="0" xfId="0" applyFont="1" applyAlignment="1">
      <alignment horizontal="right"/>
    </xf>
    <xf numFmtId="167" fontId="44" fillId="11" borderId="0" xfId="0" applyNumberFormat="1" applyFont="1" applyFill="1" applyAlignment="1">
      <alignment horizontal="center" vertical="center"/>
    </xf>
    <xf numFmtId="0" fontId="24" fillId="0" borderId="0" xfId="0" applyFont="1"/>
    <xf numFmtId="167" fontId="24" fillId="6" borderId="0" xfId="0" applyNumberFormat="1" applyFont="1" applyFill="1" applyAlignment="1">
      <alignment horizontal="center" vertical="center"/>
    </xf>
    <xf numFmtId="0" fontId="24" fillId="10" borderId="0" xfId="0" applyFont="1" applyFill="1" applyAlignment="1">
      <alignment horizontal="center" vertical="center"/>
    </xf>
    <xf numFmtId="0" fontId="24" fillId="10" borderId="0" xfId="0" applyFont="1" applyFill="1" applyAlignment="1">
      <alignment horizontal="right"/>
    </xf>
    <xf numFmtId="0" fontId="49" fillId="10" borderId="0" xfId="0" applyFont="1" applyFill="1" applyAlignment="1">
      <alignment horizontal="center" vertical="center"/>
    </xf>
    <xf numFmtId="0" fontId="50" fillId="2" borderId="0" xfId="0" applyFont="1" applyFill="1"/>
    <xf numFmtId="0" fontId="50" fillId="2" borderId="0" xfId="0" applyFont="1" applyFill="1" applyAlignment="1">
      <alignment horizontal="center" vertical="center"/>
    </xf>
    <xf numFmtId="0" fontId="51" fillId="2" borderId="0" xfId="0" applyFont="1" applyFill="1"/>
    <xf numFmtId="167" fontId="13" fillId="2" borderId="0" xfId="0" applyNumberFormat="1" applyFont="1" applyFill="1"/>
    <xf numFmtId="167" fontId="33" fillId="2" borderId="0" xfId="0" applyNumberFormat="1" applyFont="1" applyFill="1"/>
    <xf numFmtId="167" fontId="45" fillId="2" borderId="0" xfId="0" applyNumberFormat="1" applyFont="1" applyFill="1" applyAlignment="1">
      <alignment horizontal="center" vertical="center"/>
    </xf>
    <xf numFmtId="167" fontId="52" fillId="4" borderId="0" xfId="0" applyNumberFormat="1" applyFont="1" applyFill="1" applyAlignment="1">
      <alignment horizontal="center" vertical="center"/>
    </xf>
    <xf numFmtId="167" fontId="33" fillId="2" borderId="0" xfId="0" applyNumberFormat="1" applyFont="1" applyFill="1" applyAlignment="1">
      <alignment horizontal="right"/>
    </xf>
    <xf numFmtId="167" fontId="31" fillId="2" borderId="0" xfId="0" applyNumberFormat="1" applyFont="1" applyFill="1" applyAlignment="1">
      <alignment horizontal="center" vertical="center"/>
    </xf>
    <xf numFmtId="167" fontId="33" fillId="2" borderId="0" xfId="0" applyNumberFormat="1" applyFont="1" applyFill="1" applyAlignment="1">
      <alignment vertical="center"/>
    </xf>
    <xf numFmtId="167" fontId="31" fillId="8" borderId="0" xfId="0" applyNumberFormat="1" applyFont="1" applyFill="1" applyAlignment="1">
      <alignment horizontal="center" vertical="center"/>
    </xf>
    <xf numFmtId="167" fontId="33" fillId="2" borderId="0" xfId="0" applyNumberFormat="1" applyFont="1" applyFill="1" applyAlignment="1">
      <alignment horizontal="center" vertical="center"/>
    </xf>
    <xf numFmtId="167" fontId="53" fillId="2" borderId="0" xfId="0" applyNumberFormat="1" applyFont="1" applyFill="1" applyAlignment="1">
      <alignment horizontal="center" vertical="center"/>
    </xf>
    <xf numFmtId="167" fontId="42" fillId="2" borderId="0" xfId="0" applyNumberFormat="1" applyFont="1" applyFill="1"/>
    <xf numFmtId="167" fontId="33" fillId="6" borderId="0" xfId="0" applyNumberFormat="1" applyFont="1" applyFill="1" applyAlignment="1">
      <alignment horizontal="center" vertical="center"/>
    </xf>
    <xf numFmtId="167" fontId="43" fillId="2" borderId="0" xfId="0" applyNumberFormat="1" applyFont="1" applyFill="1" applyAlignment="1">
      <alignment horizontal="center" vertical="center"/>
    </xf>
    <xf numFmtId="167" fontId="31" fillId="8" borderId="0" xfId="0" applyNumberFormat="1" applyFont="1" applyFill="1" applyAlignment="1">
      <alignment horizontal="center"/>
    </xf>
    <xf numFmtId="167" fontId="31" fillId="8" borderId="0" xfId="0" applyNumberFormat="1" applyFont="1" applyFill="1" applyAlignment="1">
      <alignment vertical="center"/>
    </xf>
    <xf numFmtId="167" fontId="42" fillId="2" borderId="0" xfId="0" applyNumberFormat="1" applyFont="1" applyFill="1" applyAlignment="1">
      <alignment horizontal="center" vertical="center"/>
    </xf>
    <xf numFmtId="167" fontId="50" fillId="2" borderId="0" xfId="0" applyNumberFormat="1" applyFont="1" applyFill="1"/>
    <xf numFmtId="167" fontId="50" fillId="2" borderId="0" xfId="0" applyNumberFormat="1" applyFont="1" applyFill="1" applyAlignment="1">
      <alignment horizontal="center" vertical="center"/>
    </xf>
    <xf numFmtId="0" fontId="39" fillId="2" borderId="0" xfId="0" applyFont="1" applyFill="1"/>
    <xf numFmtId="0" fontId="39" fillId="6" borderId="0" xfId="0" applyFont="1" applyFill="1"/>
    <xf numFmtId="3" fontId="57" fillId="2" borderId="0" xfId="0" applyNumberFormat="1" applyFont="1" applyFill="1" applyAlignment="1">
      <alignment vertical="center"/>
    </xf>
    <xf numFmtId="164" fontId="43" fillId="2" borderId="0" xfId="0" applyNumberFormat="1" applyFont="1" applyFill="1" applyAlignment="1">
      <alignment vertical="center"/>
    </xf>
    <xf numFmtId="167" fontId="33" fillId="13" borderId="0" xfId="0" applyNumberFormat="1" applyFont="1" applyFill="1" applyAlignment="1">
      <alignment horizontal="center" vertical="center"/>
    </xf>
    <xf numFmtId="0" fontId="4" fillId="0" borderId="0" xfId="0" applyFont="1" applyAlignment="1">
      <alignment horizontal="center" vertical="center"/>
    </xf>
    <xf numFmtId="0" fontId="33" fillId="2" borderId="0" xfId="0" applyFont="1" applyFill="1" applyAlignment="1">
      <alignment horizontal="center" vertical="center"/>
    </xf>
    <xf numFmtId="167" fontId="54" fillId="2" borderId="0" xfId="0" applyNumberFormat="1" applyFont="1" applyFill="1" applyAlignment="1">
      <alignment horizontal="center" vertical="center"/>
    </xf>
    <xf numFmtId="167" fontId="55" fillId="2" borderId="1" xfId="0" applyNumberFormat="1" applyFont="1" applyFill="1" applyBorder="1" applyAlignment="1">
      <alignment horizontal="center" vertical="center" wrapText="1"/>
    </xf>
    <xf numFmtId="167" fontId="24" fillId="2" borderId="0" xfId="0" applyNumberFormat="1" applyFont="1" applyFill="1"/>
    <xf numFmtId="167" fontId="54" fillId="6" borderId="0" xfId="0" applyNumberFormat="1" applyFont="1" applyFill="1" applyAlignment="1">
      <alignment horizontal="center" vertical="center" wrapText="1"/>
    </xf>
    <xf numFmtId="167" fontId="54" fillId="15" borderId="0" xfId="0" applyNumberFormat="1" applyFont="1" applyFill="1" applyAlignment="1">
      <alignment horizontal="center" vertical="center" wrapText="1"/>
    </xf>
    <xf numFmtId="0" fontId="59" fillId="3" borderId="0" xfId="0" applyFont="1" applyFill="1"/>
    <xf numFmtId="0" fontId="60" fillId="3" borderId="0" xfId="0" applyFont="1" applyFill="1"/>
    <xf numFmtId="0" fontId="40" fillId="9" borderId="1" xfId="0" applyFont="1" applyFill="1" applyBorder="1" applyAlignment="1">
      <alignment horizontal="center" vertical="center"/>
    </xf>
    <xf numFmtId="0" fontId="45" fillId="6" borderId="1" xfId="0" applyFont="1" applyFill="1" applyBorder="1" applyAlignment="1">
      <alignment horizontal="center" vertical="center"/>
    </xf>
    <xf numFmtId="0" fontId="61" fillId="5" borderId="1" xfId="0" applyFont="1" applyFill="1" applyBorder="1" applyAlignment="1">
      <alignment horizontal="center" vertical="center"/>
    </xf>
    <xf numFmtId="0" fontId="65" fillId="2" borderId="0" xfId="0" applyFont="1" applyFill="1" applyAlignment="1">
      <alignment horizontal="center" vertical="center"/>
    </xf>
    <xf numFmtId="170" fontId="23" fillId="2" borderId="0" xfId="0" applyNumberFormat="1" applyFont="1" applyFill="1" applyAlignment="1">
      <alignment horizontal="center" vertical="center"/>
    </xf>
    <xf numFmtId="0" fontId="28" fillId="2" borderId="0" xfId="0" applyFont="1" applyFill="1" applyAlignment="1">
      <alignment horizontal="center" vertical="center"/>
    </xf>
    <xf numFmtId="0" fontId="65" fillId="9" borderId="1" xfId="0" applyFont="1" applyFill="1" applyBorder="1" applyAlignment="1">
      <alignment horizontal="center" vertical="center"/>
    </xf>
    <xf numFmtId="0" fontId="45" fillId="2" borderId="1" xfId="0" applyFont="1" applyFill="1" applyBorder="1" applyAlignment="1">
      <alignment horizontal="center" vertical="center"/>
    </xf>
    <xf numFmtId="0" fontId="54" fillId="2" borderId="1" xfId="0" applyFont="1" applyFill="1" applyBorder="1" applyAlignment="1">
      <alignment horizontal="center" vertical="center"/>
    </xf>
    <xf numFmtId="164" fontId="54" fillId="2" borderId="1" xfId="0" applyNumberFormat="1" applyFont="1" applyFill="1" applyBorder="1" applyAlignment="1">
      <alignment horizontal="center" vertical="center"/>
    </xf>
    <xf numFmtId="1" fontId="22" fillId="2" borderId="1" xfId="0" applyNumberFormat="1" applyFont="1" applyFill="1" applyBorder="1" applyAlignment="1">
      <alignment horizontal="center"/>
    </xf>
    <xf numFmtId="2" fontId="20" fillId="2" borderId="1" xfId="0" applyNumberFormat="1" applyFont="1" applyFill="1" applyBorder="1" applyAlignment="1">
      <alignment horizontal="center" vertical="center"/>
    </xf>
    <xf numFmtId="0" fontId="45" fillId="6" borderId="0" xfId="0" applyFont="1" applyFill="1" applyAlignment="1">
      <alignment vertical="center"/>
    </xf>
    <xf numFmtId="0" fontId="65" fillId="9" borderId="9" xfId="0" applyFont="1" applyFill="1" applyBorder="1" applyAlignment="1">
      <alignment horizontal="center" vertical="center"/>
    </xf>
    <xf numFmtId="0" fontId="0" fillId="2" borderId="10" xfId="0" applyFill="1" applyBorder="1"/>
    <xf numFmtId="0" fontId="24" fillId="0" borderId="0" xfId="0" applyFont="1" applyAlignment="1">
      <alignment horizontal="center" vertical="center"/>
    </xf>
    <xf numFmtId="167" fontId="47" fillId="9" borderId="1" xfId="0" applyNumberFormat="1" applyFont="1" applyFill="1" applyBorder="1" applyAlignment="1">
      <alignment horizontal="center" vertical="center"/>
    </xf>
    <xf numFmtId="167" fontId="48" fillId="8" borderId="1" xfId="0" applyNumberFormat="1" applyFont="1" applyFill="1" applyBorder="1" applyAlignment="1">
      <alignment horizontal="center" vertical="center"/>
    </xf>
    <xf numFmtId="167" fontId="47" fillId="9" borderId="1" xfId="0" applyNumberFormat="1" applyFont="1" applyFill="1" applyBorder="1" applyAlignment="1">
      <alignment horizontal="center"/>
    </xf>
    <xf numFmtId="167" fontId="35" fillId="4" borderId="1" xfId="0" applyNumberFormat="1" applyFont="1" applyFill="1" applyBorder="1" applyAlignment="1">
      <alignment horizontal="center" vertical="center"/>
    </xf>
    <xf numFmtId="167" fontId="41" fillId="6" borderId="1" xfId="0" applyNumberFormat="1" applyFont="1" applyFill="1" applyBorder="1" applyAlignment="1">
      <alignment horizontal="center" vertical="center"/>
    </xf>
    <xf numFmtId="2" fontId="24" fillId="10" borderId="1" xfId="0" applyNumberFormat="1" applyFont="1" applyFill="1" applyBorder="1" applyAlignment="1">
      <alignment horizontal="center" vertical="center" wrapText="1"/>
    </xf>
    <xf numFmtId="2" fontId="24" fillId="17"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xf>
    <xf numFmtId="0" fontId="17" fillId="18" borderId="1" xfId="0" applyFont="1" applyFill="1" applyBorder="1"/>
    <xf numFmtId="2" fontId="24" fillId="2" borderId="1" xfId="0" applyNumberFormat="1" applyFont="1" applyFill="1" applyBorder="1" applyAlignment="1">
      <alignment horizontal="center" vertical="center"/>
    </xf>
    <xf numFmtId="2" fontId="48" fillId="4" borderId="1" xfId="0" applyNumberFormat="1" applyFont="1" applyFill="1" applyBorder="1" applyAlignment="1">
      <alignment horizontal="center" vertical="center"/>
    </xf>
    <xf numFmtId="0" fontId="17" fillId="2" borderId="0" xfId="0" applyFont="1" applyFill="1"/>
    <xf numFmtId="0" fontId="33" fillId="10" borderId="0" xfId="0" applyFont="1" applyFill="1" applyAlignment="1">
      <alignment horizontal="center" vertical="center"/>
    </xf>
    <xf numFmtId="164" fontId="56" fillId="2" borderId="0" xfId="0" applyNumberFormat="1" applyFont="1" applyFill="1" applyAlignment="1">
      <alignment vertical="center"/>
    </xf>
    <xf numFmtId="167" fontId="56" fillId="8" borderId="0" xfId="0" applyNumberFormat="1" applyFont="1" applyFill="1" applyAlignment="1">
      <alignment horizontal="center" vertical="center" wrapText="1"/>
    </xf>
    <xf numFmtId="2" fontId="11" fillId="9" borderId="0" xfId="0" applyNumberFormat="1" applyFont="1" applyFill="1" applyAlignment="1">
      <alignment horizontal="center" vertical="center"/>
    </xf>
    <xf numFmtId="2" fontId="12" fillId="8" borderId="0" xfId="0" applyNumberFormat="1" applyFont="1" applyFill="1" applyAlignment="1">
      <alignment horizontal="center" vertical="center"/>
    </xf>
    <xf numFmtId="10" fontId="32" fillId="4" borderId="0" xfId="0" applyNumberFormat="1" applyFont="1" applyFill="1" applyAlignment="1" applyProtection="1">
      <alignment horizontal="center" vertical="center"/>
      <protection locked="0"/>
    </xf>
    <xf numFmtId="10" fontId="32" fillId="4" borderId="11" xfId="0" applyNumberFormat="1" applyFont="1" applyFill="1" applyBorder="1" applyAlignment="1" applyProtection="1">
      <alignment horizontal="center" vertical="center"/>
      <protection locked="0"/>
    </xf>
    <xf numFmtId="10" fontId="32" fillId="4" borderId="8" xfId="0" applyNumberFormat="1" applyFont="1" applyFill="1" applyBorder="1" applyAlignment="1" applyProtection="1">
      <alignment horizontal="center" vertical="center"/>
      <protection locked="0"/>
    </xf>
    <xf numFmtId="10" fontId="32" fillId="4" borderId="12" xfId="0" applyNumberFormat="1" applyFont="1" applyFill="1" applyBorder="1" applyAlignment="1" applyProtection="1">
      <alignment horizontal="center" vertical="center"/>
      <protection locked="0"/>
    </xf>
    <xf numFmtId="10" fontId="32" fillId="4" borderId="9" xfId="0" applyNumberFormat="1" applyFont="1" applyFill="1" applyBorder="1" applyAlignment="1" applyProtection="1">
      <alignment horizontal="center" vertical="center"/>
      <protection locked="0"/>
    </xf>
    <xf numFmtId="10" fontId="32" fillId="4" borderId="15" xfId="0" applyNumberFormat="1" applyFont="1" applyFill="1" applyBorder="1" applyAlignment="1" applyProtection="1">
      <alignment horizontal="center" vertical="center"/>
      <protection locked="0"/>
    </xf>
    <xf numFmtId="10" fontId="32" fillId="4" borderId="13" xfId="0" applyNumberFormat="1" applyFont="1" applyFill="1" applyBorder="1" applyAlignment="1" applyProtection="1">
      <alignment horizontal="center" vertical="center"/>
      <protection locked="0"/>
    </xf>
    <xf numFmtId="10" fontId="32" fillId="4" borderId="14" xfId="0" applyNumberFormat="1" applyFont="1" applyFill="1" applyBorder="1" applyAlignment="1" applyProtection="1">
      <alignment horizontal="center" vertical="center"/>
      <protection locked="0"/>
    </xf>
    <xf numFmtId="10" fontId="32" fillId="4" borderId="10" xfId="0" applyNumberFormat="1" applyFont="1" applyFill="1" applyBorder="1" applyAlignment="1" applyProtection="1">
      <alignment horizontal="center" vertical="center"/>
      <protection locked="0"/>
    </xf>
    <xf numFmtId="0" fontId="33" fillId="8" borderId="0" xfId="0" applyFont="1" applyFill="1" applyAlignment="1">
      <alignment horizontal="center" vertical="top" wrapText="1"/>
    </xf>
    <xf numFmtId="0" fontId="23" fillId="9" borderId="0" xfId="0" applyFont="1" applyFill="1" applyAlignment="1">
      <alignment horizontal="center" vertical="center"/>
    </xf>
    <xf numFmtId="170" fontId="23" fillId="9" borderId="0" xfId="0" applyNumberFormat="1" applyFont="1" applyFill="1" applyAlignment="1">
      <alignment horizontal="center" vertical="center"/>
    </xf>
    <xf numFmtId="0" fontId="26" fillId="9" borderId="0" xfId="0" applyFont="1" applyFill="1" applyAlignment="1">
      <alignment horizontal="center" vertical="center"/>
    </xf>
    <xf numFmtId="167" fontId="23" fillId="9" borderId="0" xfId="0" applyNumberFormat="1" applyFont="1" applyFill="1" applyAlignment="1">
      <alignment horizontal="center" vertical="center"/>
    </xf>
    <xf numFmtId="0" fontId="23" fillId="9" borderId="0" xfId="0" applyFont="1" applyFill="1" applyAlignment="1">
      <alignment horizontal="left" vertical="center"/>
    </xf>
    <xf numFmtId="2" fontId="25" fillId="8" borderId="0" xfId="0" applyNumberFormat="1" applyFont="1" applyFill="1" applyAlignment="1">
      <alignment horizontal="center" vertical="center"/>
    </xf>
    <xf numFmtId="0" fontId="17" fillId="2" borderId="0" xfId="0" applyFont="1" applyFill="1" applyAlignment="1">
      <alignment horizontal="center" vertical="center"/>
    </xf>
    <xf numFmtId="2" fontId="23" fillId="9" borderId="0" xfId="0" applyNumberFormat="1" applyFont="1" applyFill="1" applyAlignment="1">
      <alignment horizontal="center" vertical="center"/>
    </xf>
    <xf numFmtId="1" fontId="27" fillId="4" borderId="0" xfId="0" applyNumberFormat="1" applyFont="1" applyFill="1" applyAlignment="1">
      <alignment horizontal="center" vertical="center"/>
    </xf>
    <xf numFmtId="2" fontId="27" fillId="8" borderId="0" xfId="0" applyNumberFormat="1" applyFont="1" applyFill="1" applyAlignment="1">
      <alignment horizontal="center" vertical="center"/>
    </xf>
    <xf numFmtId="0" fontId="13" fillId="2" borderId="0" xfId="0" applyFont="1" applyFill="1" applyAlignment="1">
      <alignment horizontal="center" vertical="center"/>
    </xf>
    <xf numFmtId="170" fontId="23" fillId="21" borderId="0" xfId="0" applyNumberFormat="1" applyFont="1" applyFill="1" applyAlignment="1">
      <alignment horizontal="center" vertical="center"/>
    </xf>
    <xf numFmtId="170" fontId="23" fillId="2" borderId="0" xfId="0" applyNumberFormat="1" applyFont="1" applyFill="1" applyAlignment="1">
      <alignment horizontal="center" vertical="center"/>
    </xf>
    <xf numFmtId="167" fontId="23" fillId="6" borderId="0" xfId="0" applyNumberFormat="1" applyFont="1" applyFill="1" applyAlignment="1">
      <alignment horizontal="center" vertical="center"/>
    </xf>
    <xf numFmtId="167" fontId="23" fillId="19" borderId="0" xfId="0" applyNumberFormat="1" applyFont="1" applyFill="1" applyAlignment="1">
      <alignment horizontal="center" vertical="center"/>
    </xf>
    <xf numFmtId="0" fontId="24" fillId="2" borderId="0" xfId="0" applyFont="1" applyFill="1" applyAlignment="1">
      <alignment horizontal="center" vertical="center"/>
    </xf>
    <xf numFmtId="0" fontId="63" fillId="2" borderId="0" xfId="0" applyFont="1" applyFill="1" applyAlignment="1">
      <alignment horizontal="center" vertical="center"/>
    </xf>
    <xf numFmtId="0" fontId="64" fillId="2" borderId="0" xfId="0" applyFont="1" applyFill="1" applyAlignment="1">
      <alignment horizontal="center" vertical="center"/>
    </xf>
    <xf numFmtId="167" fontId="23" fillId="20" borderId="0" xfId="0" applyNumberFormat="1" applyFont="1" applyFill="1" applyAlignment="1">
      <alignment horizontal="center" vertical="center"/>
    </xf>
    <xf numFmtId="164" fontId="56" fillId="4" borderId="0" xfId="0" applyNumberFormat="1"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164" fontId="31" fillId="2" borderId="0" xfId="0" applyNumberFormat="1" applyFont="1" applyFill="1" applyAlignment="1">
      <alignment horizontal="center" vertical="center" wrapText="1"/>
    </xf>
    <xf numFmtId="167" fontId="31" fillId="4" borderId="0" xfId="0" applyNumberFormat="1" applyFont="1" applyFill="1" applyAlignment="1">
      <alignment horizontal="center" vertical="center"/>
    </xf>
    <xf numFmtId="167" fontId="33" fillId="6" borderId="0" xfId="0" applyNumberFormat="1" applyFont="1" applyFill="1" applyAlignment="1">
      <alignment horizontal="center" vertical="center"/>
    </xf>
    <xf numFmtId="167" fontId="33" fillId="16" borderId="0" xfId="0" applyNumberFormat="1" applyFont="1" applyFill="1" applyAlignment="1">
      <alignment horizontal="center" vertical="center"/>
    </xf>
    <xf numFmtId="167" fontId="65" fillId="9" borderId="4" xfId="0" applyNumberFormat="1" applyFont="1" applyFill="1" applyBorder="1" applyAlignment="1">
      <alignment horizontal="center" vertical="center"/>
    </xf>
    <xf numFmtId="167" fontId="65" fillId="9" borderId="3" xfId="0" applyNumberFormat="1" applyFont="1" applyFill="1" applyBorder="1" applyAlignment="1">
      <alignment horizontal="center" vertical="center"/>
    </xf>
    <xf numFmtId="167" fontId="15" fillId="4" borderId="4" xfId="0" applyNumberFormat="1" applyFont="1" applyFill="1" applyBorder="1" applyAlignment="1">
      <alignment horizontal="center" vertical="center"/>
    </xf>
    <xf numFmtId="167" fontId="15" fillId="4" borderId="3" xfId="0" applyNumberFormat="1" applyFont="1" applyFill="1" applyBorder="1" applyAlignment="1">
      <alignment horizontal="center" vertical="center"/>
    </xf>
    <xf numFmtId="2" fontId="46" fillId="12" borderId="0" xfId="0" applyNumberFormat="1" applyFont="1" applyFill="1" applyAlignment="1">
      <alignment horizontal="center" vertical="center" wrapText="1"/>
    </xf>
    <xf numFmtId="0" fontId="18" fillId="6" borderId="0" xfId="0" applyFont="1" applyFill="1" applyAlignment="1">
      <alignment horizontal="center" vertical="center"/>
    </xf>
    <xf numFmtId="0" fontId="45" fillId="2" borderId="2" xfId="0" applyFont="1" applyFill="1" applyBorder="1" applyAlignment="1">
      <alignment horizontal="center"/>
    </xf>
    <xf numFmtId="0" fontId="45" fillId="2" borderId="7" xfId="0" applyFont="1" applyFill="1" applyBorder="1" applyAlignment="1">
      <alignment horizontal="center"/>
    </xf>
    <xf numFmtId="0" fontId="45" fillId="2" borderId="6" xfId="0" applyFont="1" applyFill="1" applyBorder="1" applyAlignment="1">
      <alignment horizontal="center"/>
    </xf>
    <xf numFmtId="0" fontId="65" fillId="9" borderId="8" xfId="0" applyFont="1" applyFill="1" applyBorder="1" applyAlignment="1">
      <alignment horizontal="center" vertical="center"/>
    </xf>
    <xf numFmtId="0" fontId="65" fillId="9" borderId="0" xfId="0" applyFont="1" applyFill="1" applyAlignment="1">
      <alignment horizontal="center" vertical="center"/>
    </xf>
    <xf numFmtId="167" fontId="40" fillId="9" borderId="0" xfId="0" applyNumberFormat="1" applyFont="1" applyFill="1" applyAlignment="1">
      <alignment horizontal="center" vertical="center"/>
    </xf>
    <xf numFmtId="167" fontId="31" fillId="8" borderId="0" xfId="0" applyNumberFormat="1" applyFont="1" applyFill="1" applyAlignment="1">
      <alignment horizontal="center" vertical="center"/>
    </xf>
    <xf numFmtId="167" fontId="33" fillId="9" borderId="11" xfId="0" applyNumberFormat="1" applyFont="1" applyFill="1" applyBorder="1" applyAlignment="1">
      <alignment horizontal="center" vertical="center"/>
    </xf>
    <xf numFmtId="167" fontId="33" fillId="9" borderId="8" xfId="0" applyNumberFormat="1" applyFont="1" applyFill="1" applyBorder="1" applyAlignment="1">
      <alignment horizontal="center" vertical="center"/>
    </xf>
    <xf numFmtId="167" fontId="33" fillId="9" borderId="12" xfId="0" applyNumberFormat="1" applyFont="1" applyFill="1" applyBorder="1" applyAlignment="1">
      <alignment horizontal="center" vertical="center"/>
    </xf>
    <xf numFmtId="167" fontId="33" fillId="9" borderId="13" xfId="0" applyNumberFormat="1" applyFont="1" applyFill="1" applyBorder="1" applyAlignment="1">
      <alignment horizontal="center" vertical="center"/>
    </xf>
    <xf numFmtId="167" fontId="33" fillId="9" borderId="14" xfId="0" applyNumberFormat="1" applyFont="1" applyFill="1" applyBorder="1" applyAlignment="1">
      <alignment horizontal="center" vertical="center"/>
    </xf>
    <xf numFmtId="167" fontId="33" fillId="9" borderId="10" xfId="0" applyNumberFormat="1" applyFont="1" applyFill="1" applyBorder="1" applyAlignment="1">
      <alignment horizontal="center" vertical="center"/>
    </xf>
    <xf numFmtId="167" fontId="31" fillId="4" borderId="11" xfId="0" applyNumberFormat="1" applyFont="1" applyFill="1" applyBorder="1" applyAlignment="1">
      <alignment horizontal="center" vertical="center"/>
    </xf>
    <xf numFmtId="167" fontId="31" fillId="4" borderId="8" xfId="0" applyNumberFormat="1" applyFont="1" applyFill="1" applyBorder="1" applyAlignment="1">
      <alignment horizontal="center" vertical="center"/>
    </xf>
    <xf numFmtId="167" fontId="31" fillId="4" borderId="12" xfId="0" applyNumberFormat="1" applyFont="1" applyFill="1" applyBorder="1" applyAlignment="1">
      <alignment horizontal="center" vertical="center"/>
    </xf>
    <xf numFmtId="167" fontId="31" fillId="4" borderId="13" xfId="0" applyNumberFormat="1" applyFont="1" applyFill="1" applyBorder="1" applyAlignment="1">
      <alignment horizontal="center" vertical="center"/>
    </xf>
    <xf numFmtId="167" fontId="31" fillId="4" borderId="14" xfId="0" applyNumberFormat="1" applyFont="1" applyFill="1" applyBorder="1" applyAlignment="1">
      <alignment horizontal="center" vertical="center"/>
    </xf>
    <xf numFmtId="167" fontId="31" fillId="4" borderId="10" xfId="0" applyNumberFormat="1" applyFont="1" applyFill="1" applyBorder="1" applyAlignment="1">
      <alignment horizontal="center" vertical="center"/>
    </xf>
    <xf numFmtId="167" fontId="39" fillId="2" borderId="0" xfId="0" applyNumberFormat="1" applyFont="1" applyFill="1" applyAlignment="1">
      <alignment horizontal="center" vertical="center"/>
    </xf>
    <xf numFmtId="168" fontId="24" fillId="2" borderId="0" xfId="0" applyNumberFormat="1" applyFont="1" applyFill="1" applyAlignment="1">
      <alignment horizontal="center" vertical="center"/>
    </xf>
    <xf numFmtId="167" fontId="56" fillId="2" borderId="0" xfId="0" applyNumberFormat="1" applyFont="1" applyFill="1" applyAlignment="1">
      <alignment horizontal="center" vertical="center"/>
    </xf>
    <xf numFmtId="0" fontId="58" fillId="2" borderId="0" xfId="0" applyFont="1" applyFill="1" applyAlignment="1">
      <alignment horizontal="center" vertical="center"/>
    </xf>
    <xf numFmtId="167" fontId="56" fillId="4" borderId="0" xfId="0" applyNumberFormat="1" applyFont="1" applyFill="1" applyAlignment="1">
      <alignment horizontal="center" vertical="center"/>
    </xf>
    <xf numFmtId="0" fontId="39" fillId="6" borderId="0" xfId="0" applyFont="1" applyFill="1" applyAlignment="1">
      <alignment horizontal="center"/>
    </xf>
    <xf numFmtId="0" fontId="0" fillId="2" borderId="0" xfId="0" applyFill="1" applyAlignment="1">
      <alignment horizontal="center"/>
    </xf>
    <xf numFmtId="167" fontId="15" fillId="2" borderId="0" xfId="0" applyNumberFormat="1" applyFont="1" applyFill="1" applyAlignment="1">
      <alignment horizontal="center" vertical="center"/>
    </xf>
    <xf numFmtId="0" fontId="0" fillId="2" borderId="0" xfId="0" applyFill="1" applyAlignment="1">
      <alignment horizontal="left"/>
    </xf>
    <xf numFmtId="168" fontId="17" fillId="2" borderId="0" xfId="0" applyNumberFormat="1" applyFont="1" applyFill="1" applyAlignment="1">
      <alignment horizontal="center" vertical="center"/>
    </xf>
    <xf numFmtId="167" fontId="10" fillId="2" borderId="0" xfId="0" applyNumberFormat="1" applyFont="1" applyFill="1" applyAlignment="1">
      <alignment horizontal="center" vertical="center"/>
    </xf>
    <xf numFmtId="167" fontId="4" fillId="2" borderId="0" xfId="0" applyNumberFormat="1" applyFont="1" applyFill="1" applyAlignment="1">
      <alignment horizontal="center" vertical="center"/>
    </xf>
    <xf numFmtId="169" fontId="41" fillId="9" borderId="4" xfId="0" applyNumberFormat="1" applyFont="1" applyFill="1" applyBorder="1" applyAlignment="1">
      <alignment horizontal="center" vertical="center"/>
    </xf>
    <xf numFmtId="169" fontId="41" fillId="9" borderId="5" xfId="0" applyNumberFormat="1" applyFont="1" applyFill="1" applyBorder="1" applyAlignment="1">
      <alignment horizontal="center" vertical="center"/>
    </xf>
    <xf numFmtId="169" fontId="41" fillId="9" borderId="3" xfId="0" applyNumberFormat="1" applyFont="1" applyFill="1" applyBorder="1" applyAlignment="1">
      <alignment horizontal="center" vertical="center"/>
    </xf>
    <xf numFmtId="3" fontId="35" fillId="4" borderId="4" xfId="0" applyNumberFormat="1" applyFont="1" applyFill="1" applyBorder="1" applyAlignment="1">
      <alignment horizontal="center" vertical="center"/>
    </xf>
    <xf numFmtId="3" fontId="35" fillId="4" borderId="5" xfId="0" applyNumberFormat="1" applyFont="1" applyFill="1" applyBorder="1" applyAlignment="1">
      <alignment horizontal="center" vertical="center"/>
    </xf>
    <xf numFmtId="3" fontId="35" fillId="4" borderId="3" xfId="0" applyNumberFormat="1" applyFont="1" applyFill="1" applyBorder="1" applyAlignment="1">
      <alignment horizontal="center" vertical="center"/>
    </xf>
    <xf numFmtId="3" fontId="41" fillId="9" borderId="4" xfId="0" applyNumberFormat="1" applyFont="1" applyFill="1" applyBorder="1" applyAlignment="1">
      <alignment horizontal="center" vertical="center"/>
    </xf>
    <xf numFmtId="3" fontId="41" fillId="9" borderId="5" xfId="0" applyNumberFormat="1" applyFont="1" applyFill="1" applyBorder="1" applyAlignment="1">
      <alignment horizontal="center" vertical="center"/>
    </xf>
    <xf numFmtId="3" fontId="41" fillId="9" borderId="3" xfId="0" applyNumberFormat="1" applyFont="1" applyFill="1" applyBorder="1" applyAlignment="1">
      <alignment horizontal="center" vertical="center"/>
    </xf>
    <xf numFmtId="167" fontId="10" fillId="9" borderId="0" xfId="0" applyNumberFormat="1" applyFont="1" applyFill="1" applyAlignment="1">
      <alignment horizontal="center" vertical="center"/>
    </xf>
    <xf numFmtId="167" fontId="15" fillId="4" borderId="0" xfId="0" applyNumberFormat="1" applyFont="1" applyFill="1" applyAlignment="1">
      <alignment horizontal="center" vertical="center"/>
    </xf>
    <xf numFmtId="2" fontId="9" fillId="4" borderId="0" xfId="0" applyNumberFormat="1" applyFont="1" applyFill="1" applyAlignment="1">
      <alignment horizontal="center" vertical="center"/>
    </xf>
    <xf numFmtId="2" fontId="40" fillId="9" borderId="11" xfId="0" applyNumberFormat="1" applyFont="1" applyFill="1" applyBorder="1" applyAlignment="1">
      <alignment horizontal="center" vertical="center"/>
    </xf>
    <xf numFmtId="2" fontId="40" fillId="9" borderId="12" xfId="0" applyNumberFormat="1" applyFont="1" applyFill="1" applyBorder="1" applyAlignment="1">
      <alignment horizontal="center" vertical="center"/>
    </xf>
    <xf numFmtId="2" fontId="40" fillId="9" borderId="9" xfId="0" applyNumberFormat="1" applyFont="1" applyFill="1" applyBorder="1" applyAlignment="1">
      <alignment horizontal="center" vertical="center"/>
    </xf>
    <xf numFmtId="2" fontId="40" fillId="9" borderId="15" xfId="0" applyNumberFormat="1" applyFont="1" applyFill="1" applyBorder="1" applyAlignment="1">
      <alignment horizontal="center" vertical="center"/>
    </xf>
    <xf numFmtId="2" fontId="40" fillId="9" borderId="13" xfId="0" applyNumberFormat="1" applyFont="1" applyFill="1" applyBorder="1" applyAlignment="1">
      <alignment horizontal="center" vertical="center"/>
    </xf>
    <xf numFmtId="2" fontId="40" fillId="9" borderId="10" xfId="0" applyNumberFormat="1" applyFont="1" applyFill="1" applyBorder="1" applyAlignment="1">
      <alignment horizontal="center" vertical="center"/>
    </xf>
    <xf numFmtId="2" fontId="31" fillId="8" borderId="11" xfId="0" applyNumberFormat="1" applyFont="1" applyFill="1" applyBorder="1" applyAlignment="1">
      <alignment horizontal="center" vertical="center"/>
    </xf>
    <xf numFmtId="2" fontId="31" fillId="8" borderId="12" xfId="0" applyNumberFormat="1" applyFont="1" applyFill="1" applyBorder="1" applyAlignment="1">
      <alignment horizontal="center" vertical="center"/>
    </xf>
    <xf numFmtId="2" fontId="31" fillId="8" borderId="9" xfId="0" applyNumberFormat="1" applyFont="1" applyFill="1" applyBorder="1" applyAlignment="1">
      <alignment horizontal="center" vertical="center"/>
    </xf>
    <xf numFmtId="2" fontId="31" fillId="8" borderId="15" xfId="0" applyNumberFormat="1" applyFont="1" applyFill="1" applyBorder="1" applyAlignment="1">
      <alignment horizontal="center" vertical="center"/>
    </xf>
    <xf numFmtId="2" fontId="31" fillId="8" borderId="13" xfId="0" applyNumberFormat="1" applyFont="1" applyFill="1" applyBorder="1" applyAlignment="1">
      <alignment horizontal="center" vertical="center"/>
    </xf>
    <xf numFmtId="2" fontId="31" fillId="8" borderId="10" xfId="0" applyNumberFormat="1" applyFont="1" applyFill="1" applyBorder="1" applyAlignment="1">
      <alignment horizontal="center" vertical="center"/>
    </xf>
    <xf numFmtId="2" fontId="31" fillId="8" borderId="8" xfId="0" applyNumberFormat="1" applyFont="1" applyFill="1" applyBorder="1" applyAlignment="1">
      <alignment horizontal="center" vertical="center"/>
    </xf>
    <xf numFmtId="2" fontId="31" fillId="8" borderId="0" xfId="0" applyNumberFormat="1" applyFont="1" applyFill="1" applyAlignment="1">
      <alignment horizontal="center" vertical="center"/>
    </xf>
    <xf numFmtId="2" fontId="35" fillId="4" borderId="11" xfId="0" applyNumberFormat="1" applyFont="1" applyFill="1" applyBorder="1" applyAlignment="1">
      <alignment horizontal="center" vertical="center"/>
    </xf>
    <xf numFmtId="2" fontId="35" fillId="4" borderId="12" xfId="0" applyNumberFormat="1" applyFont="1" applyFill="1" applyBorder="1" applyAlignment="1">
      <alignment horizontal="center" vertical="center"/>
    </xf>
    <xf numFmtId="2" fontId="35" fillId="4" borderId="13" xfId="0" applyNumberFormat="1" applyFont="1" applyFill="1" applyBorder="1" applyAlignment="1">
      <alignment horizontal="center" vertical="center"/>
    </xf>
    <xf numFmtId="2" fontId="35" fillId="4" borderId="10" xfId="0" applyNumberFormat="1" applyFont="1" applyFill="1" applyBorder="1" applyAlignment="1">
      <alignment horizontal="center" vertical="center"/>
    </xf>
    <xf numFmtId="2" fontId="38" fillId="9" borderId="11" xfId="0" applyNumberFormat="1" applyFont="1" applyFill="1" applyBorder="1" applyAlignment="1">
      <alignment horizontal="center" vertical="center"/>
    </xf>
    <xf numFmtId="2" fontId="38" fillId="9" borderId="12" xfId="0" applyNumberFormat="1" applyFont="1" applyFill="1" applyBorder="1" applyAlignment="1">
      <alignment horizontal="center" vertical="center"/>
    </xf>
    <xf numFmtId="2" fontId="38" fillId="9" borderId="13" xfId="0" applyNumberFormat="1" applyFont="1" applyFill="1" applyBorder="1" applyAlignment="1">
      <alignment horizontal="center" vertical="center"/>
    </xf>
    <xf numFmtId="2" fontId="38" fillId="9" borderId="10" xfId="0" applyNumberFormat="1" applyFont="1" applyFill="1" applyBorder="1" applyAlignment="1">
      <alignment horizontal="center" vertical="center"/>
    </xf>
    <xf numFmtId="2" fontId="38" fillId="9" borderId="9" xfId="0" applyNumberFormat="1" applyFont="1" applyFill="1" applyBorder="1" applyAlignment="1">
      <alignment horizontal="center" vertical="center"/>
    </xf>
    <xf numFmtId="2" fontId="38" fillId="9" borderId="15" xfId="0" applyNumberFormat="1" applyFont="1" applyFill="1" applyBorder="1" applyAlignment="1">
      <alignment horizontal="center" vertical="center"/>
    </xf>
    <xf numFmtId="2" fontId="37" fillId="4" borderId="0" xfId="0" applyNumberFormat="1" applyFont="1" applyFill="1" applyAlignment="1">
      <alignment horizontal="left" vertical="center"/>
    </xf>
    <xf numFmtId="2" fontId="35" fillId="8" borderId="8" xfId="0" applyNumberFormat="1" applyFont="1" applyFill="1" applyBorder="1" applyAlignment="1">
      <alignment horizontal="center" vertical="center"/>
    </xf>
    <xf numFmtId="2" fontId="35" fillId="8" borderId="0" xfId="0" applyNumberFormat="1" applyFont="1" applyFill="1" applyAlignment="1">
      <alignment horizontal="center" vertical="center"/>
    </xf>
    <xf numFmtId="0" fontId="4" fillId="10" borderId="0" xfId="0" applyFont="1" applyFill="1" applyAlignment="1">
      <alignment horizontal="center" vertical="center"/>
    </xf>
    <xf numFmtId="0" fontId="3" fillId="10" borderId="0" xfId="0" applyFont="1" applyFill="1" applyAlignment="1">
      <alignment horizontal="center" vertical="center"/>
    </xf>
    <xf numFmtId="0" fontId="66" fillId="8" borderId="0" xfId="0" applyFont="1" applyFill="1" applyAlignment="1">
      <alignment horizontal="center" vertical="center"/>
    </xf>
    <xf numFmtId="0" fontId="66" fillId="8" borderId="0" xfId="0" applyFont="1" applyFill="1" applyAlignment="1">
      <alignment horizontal="left" vertical="center"/>
    </xf>
    <xf numFmtId="0" fontId="62" fillId="5" borderId="4" xfId="0" applyFont="1" applyFill="1" applyBorder="1" applyAlignment="1">
      <alignment horizontal="center" vertical="center"/>
    </xf>
    <xf numFmtId="0" fontId="62" fillId="5" borderId="5" xfId="0" applyFont="1" applyFill="1" applyBorder="1" applyAlignment="1">
      <alignment horizontal="center" vertical="center"/>
    </xf>
    <xf numFmtId="0" fontId="62" fillId="5"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6" xfId="0" applyFont="1" applyFill="1" applyBorder="1" applyAlignment="1">
      <alignment horizontal="center" vertical="center"/>
    </xf>
    <xf numFmtId="0" fontId="62" fillId="5" borderId="4" xfId="0" applyFont="1" applyFill="1" applyBorder="1" applyAlignment="1">
      <alignment horizontal="center" vertical="top" wrapText="1"/>
    </xf>
    <xf numFmtId="0" fontId="62" fillId="5" borderId="5" xfId="0" applyFont="1" applyFill="1" applyBorder="1" applyAlignment="1">
      <alignment horizontal="center" vertical="top" wrapText="1"/>
    </xf>
    <xf numFmtId="0" fontId="62" fillId="5" borderId="3" xfId="0" applyFont="1" applyFill="1" applyBorder="1" applyAlignment="1">
      <alignment horizontal="center" vertical="top" wrapText="1"/>
    </xf>
    <xf numFmtId="0" fontId="23" fillId="14" borderId="2" xfId="0" applyFont="1" applyFill="1" applyBorder="1" applyAlignment="1">
      <alignment horizontal="center" vertical="center"/>
    </xf>
    <xf numFmtId="0" fontId="23" fillId="14" borderId="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xVal>
            <c:numRef>
              <c:f>'SPC1 (2)'!$O$23:$O$34</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'SPC1 (2)'!$P$23:$P$34</c:f>
              <c:numCache>
                <c:formatCode>General</c:formatCode>
                <c:ptCount val="12"/>
                <c:pt idx="0">
                  <c:v>16.100000000000001</c:v>
                </c:pt>
                <c:pt idx="1">
                  <c:v>16.8</c:v>
                </c:pt>
                <c:pt idx="2">
                  <c:v>15.5</c:v>
                </c:pt>
                <c:pt idx="3">
                  <c:v>16.5</c:v>
                </c:pt>
                <c:pt idx="4">
                  <c:v>16.5</c:v>
                </c:pt>
                <c:pt idx="5">
                  <c:v>16.399999999999999</c:v>
                </c:pt>
                <c:pt idx="6">
                  <c:v>15.2</c:v>
                </c:pt>
                <c:pt idx="7">
                  <c:v>16.399999999999999</c:v>
                </c:pt>
                <c:pt idx="8">
                  <c:v>16.3</c:v>
                </c:pt>
                <c:pt idx="9">
                  <c:v>14.8</c:v>
                </c:pt>
                <c:pt idx="10">
                  <c:v>14.2</c:v>
                </c:pt>
                <c:pt idx="11">
                  <c:v>17.3</c:v>
                </c:pt>
              </c:numCache>
            </c:numRef>
          </c:yVal>
          <c:smooth val="0"/>
          <c:extLst>
            <c:ext xmlns:c16="http://schemas.microsoft.com/office/drawing/2014/chart" uri="{C3380CC4-5D6E-409C-BE32-E72D297353CC}">
              <c16:uniqueId val="{00000000-945A-4CD8-8AC9-73FCAD049D31}"/>
            </c:ext>
          </c:extLst>
        </c:ser>
        <c:dLbls>
          <c:showLegendKey val="0"/>
          <c:showVal val="0"/>
          <c:showCatName val="0"/>
          <c:showSerName val="0"/>
          <c:showPercent val="0"/>
          <c:showBubbleSize val="0"/>
        </c:dLbls>
        <c:axId val="150763392"/>
        <c:axId val="150764928"/>
      </c:scatterChart>
      <c:valAx>
        <c:axId val="150763392"/>
        <c:scaling>
          <c:orientation val="minMax"/>
        </c:scaling>
        <c:delete val="0"/>
        <c:axPos val="b"/>
        <c:numFmt formatCode="General" sourceLinked="1"/>
        <c:majorTickMark val="out"/>
        <c:minorTickMark val="none"/>
        <c:tickLblPos val="nextTo"/>
        <c:crossAx val="150764928"/>
        <c:crosses val="autoZero"/>
        <c:crossBetween val="midCat"/>
      </c:valAx>
      <c:valAx>
        <c:axId val="150764928"/>
        <c:scaling>
          <c:orientation val="minMax"/>
          <c:max val="18"/>
          <c:min val="14"/>
        </c:scaling>
        <c:delete val="0"/>
        <c:axPos val="l"/>
        <c:majorGridlines/>
        <c:numFmt formatCode="General" sourceLinked="1"/>
        <c:majorTickMark val="out"/>
        <c:minorTickMark val="none"/>
        <c:tickLblPos val="nextTo"/>
        <c:crossAx val="15076339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hyperlink" Target="#'Learning CurvesContent'!A1"/></Relationships>
</file>

<file path=xl/drawings/_rels/drawing10.xml.rels><?xml version="1.0" encoding="UTF-8" standalone="yes"?>
<Relationships xmlns="http://schemas.openxmlformats.org/package/2006/relationships"><Relationship Id="rId2" Type="http://schemas.openxmlformats.org/officeDocument/2006/relationships/hyperlink" Target="#'LC1 (2)'!A1"/><Relationship Id="rId1" Type="http://schemas.openxmlformats.org/officeDocument/2006/relationships/hyperlink" Target="#'Learning CurvesContent'!A1"/></Relationships>
</file>

<file path=xl/drawings/_rels/drawing11.xml.rels><?xml version="1.0" encoding="UTF-8" standalone="yes"?>
<Relationships xmlns="http://schemas.openxmlformats.org/package/2006/relationships"><Relationship Id="rId2" Type="http://schemas.openxmlformats.org/officeDocument/2006/relationships/hyperlink" Target="#'LC3 (2)'!A1"/><Relationship Id="rId1" Type="http://schemas.openxmlformats.org/officeDocument/2006/relationships/hyperlink" Target="#'Learning CurvesContent'!A1"/></Relationships>
</file>

<file path=xl/drawings/_rels/drawing12.xml.rels><?xml version="1.0" encoding="UTF-8" standalone="yes"?>
<Relationships xmlns="http://schemas.openxmlformats.org/package/2006/relationships"><Relationship Id="rId2" Type="http://schemas.openxmlformats.org/officeDocument/2006/relationships/hyperlink" Target="#'LC1 (2)'!A1"/><Relationship Id="rId1" Type="http://schemas.openxmlformats.org/officeDocument/2006/relationships/hyperlink" Target="#'Learning CurvesContent'!A1"/></Relationships>
</file>

<file path=xl/drawings/_rels/drawing13.xml.rels><?xml version="1.0" encoding="UTF-8" standalone="yes"?>
<Relationships xmlns="http://schemas.openxmlformats.org/package/2006/relationships"><Relationship Id="rId1" Type="http://schemas.openxmlformats.org/officeDocument/2006/relationships/hyperlink" Target="#'R&amp;R1'!A1"/></Relationships>
</file>

<file path=xl/drawings/_rels/drawing14.xml.rels><?xml version="1.0" encoding="UTF-8" standalone="yes"?>
<Relationships xmlns="http://schemas.openxmlformats.org/package/2006/relationships"><Relationship Id="rId2" Type="http://schemas.openxmlformats.org/officeDocument/2006/relationships/hyperlink" Target="#'R&amp;R1 (3)'!A1"/><Relationship Id="rId1" Type="http://schemas.openxmlformats.org/officeDocument/2006/relationships/hyperlink" Target="#ReliabilityContent!A1"/></Relationships>
</file>

<file path=xl/drawings/_rels/drawing15.xml.rels><?xml version="1.0" encoding="UTF-8" standalone="yes"?>
<Relationships xmlns="http://schemas.openxmlformats.org/package/2006/relationships"><Relationship Id="rId1" Type="http://schemas.openxmlformats.org/officeDocument/2006/relationships/hyperlink" Target="#'R&amp;R2'!A1"/></Relationships>
</file>

<file path=xl/drawings/_rels/drawing16.xml.rels><?xml version="1.0" encoding="UTF-8" standalone="yes"?>
<Relationships xmlns="http://schemas.openxmlformats.org/package/2006/relationships"><Relationship Id="rId1" Type="http://schemas.openxmlformats.org/officeDocument/2006/relationships/hyperlink" Target="#SPCContent!A1"/></Relationships>
</file>

<file path=xl/drawings/_rels/drawing17.xml.rels><?xml version="1.0" encoding="UTF-8" standalone="yes"?>
<Relationships xmlns="http://schemas.openxmlformats.org/package/2006/relationships"><Relationship Id="rId2" Type="http://schemas.openxmlformats.org/officeDocument/2006/relationships/hyperlink" Target="#'R&amp;R2 (2)'!A1"/><Relationship Id="rId1" Type="http://schemas.openxmlformats.org/officeDocument/2006/relationships/hyperlink" Target="#ReliabilityContent!A1"/></Relationships>
</file>

<file path=xl/drawings/_rels/drawing18.xml.rels><?xml version="1.0" encoding="UTF-8" standalone="yes"?>
<Relationships xmlns="http://schemas.openxmlformats.org/package/2006/relationships"><Relationship Id="rId1" Type="http://schemas.openxmlformats.org/officeDocument/2006/relationships/hyperlink" Target="#'R&amp;R3'!A1"/></Relationships>
</file>

<file path=xl/drawings/_rels/drawing19.xml.rels><?xml version="1.0" encoding="UTF-8" standalone="yes"?>
<Relationships xmlns="http://schemas.openxmlformats.org/package/2006/relationships"><Relationship Id="rId2" Type="http://schemas.openxmlformats.org/officeDocument/2006/relationships/hyperlink" Target="#'R&amp;R3 (2)'!A1"/><Relationship Id="rId1" Type="http://schemas.openxmlformats.org/officeDocument/2006/relationships/hyperlink" Target="#ReliabilityContent!A1"/></Relationships>
</file>

<file path=xl/drawings/_rels/drawing2.xml.rels><?xml version="1.0" encoding="UTF-8" standalone="yes"?>
<Relationships xmlns="http://schemas.openxmlformats.org/package/2006/relationships"><Relationship Id="rId1" Type="http://schemas.openxmlformats.org/officeDocument/2006/relationships/hyperlink" Target="#SPCContent!A1"/></Relationships>
</file>

<file path=xl/drawings/_rels/drawing20.xml.rels><?xml version="1.0" encoding="UTF-8" standalone="yes"?>
<Relationships xmlns="http://schemas.openxmlformats.org/package/2006/relationships"><Relationship Id="rId1" Type="http://schemas.openxmlformats.org/officeDocument/2006/relationships/hyperlink" Target="#'R&amp;R4'!A1"/></Relationships>
</file>

<file path=xl/drawings/_rels/drawing21.xml.rels><?xml version="1.0" encoding="UTF-8" standalone="yes"?>
<Relationships xmlns="http://schemas.openxmlformats.org/package/2006/relationships"><Relationship Id="rId2" Type="http://schemas.openxmlformats.org/officeDocument/2006/relationships/hyperlink" Target="#'R&amp;R4 (2)'!A1"/><Relationship Id="rId1" Type="http://schemas.openxmlformats.org/officeDocument/2006/relationships/hyperlink" Target="#ReliabilityContent!A1"/></Relationships>
</file>

<file path=xl/drawings/_rels/drawing22.xml.rels><?xml version="1.0" encoding="UTF-8" standalone="yes"?>
<Relationships xmlns="http://schemas.openxmlformats.org/package/2006/relationships"><Relationship Id="rId1" Type="http://schemas.openxmlformats.org/officeDocument/2006/relationships/hyperlink" Target="#'R&amp;R5'!A1"/></Relationships>
</file>

<file path=xl/drawings/_rels/drawing23.xml.rels><?xml version="1.0" encoding="UTF-8" standalone="yes"?>
<Relationships xmlns="http://schemas.openxmlformats.org/package/2006/relationships"><Relationship Id="rId2" Type="http://schemas.openxmlformats.org/officeDocument/2006/relationships/hyperlink" Target="#'R&amp;R5 (2)'!A1"/><Relationship Id="rId1" Type="http://schemas.openxmlformats.org/officeDocument/2006/relationships/hyperlink" Target="#ReliabilityContent!A1"/></Relationships>
</file>

<file path=xl/drawings/_rels/drawing24.xml.rels><?xml version="1.0" encoding="UTF-8" standalone="yes"?>
<Relationships xmlns="http://schemas.openxmlformats.org/package/2006/relationships"><Relationship Id="rId1" Type="http://schemas.openxmlformats.org/officeDocument/2006/relationships/hyperlink" Target="#'R&amp;R6 '!A1"/></Relationships>
</file>

<file path=xl/drawings/_rels/drawing25.xml.rels><?xml version="1.0" encoding="UTF-8" standalone="yes"?>
<Relationships xmlns="http://schemas.openxmlformats.org/package/2006/relationships"><Relationship Id="rId2" Type="http://schemas.openxmlformats.org/officeDocument/2006/relationships/hyperlink" Target="#'R&amp;R6  (2)'!A1"/><Relationship Id="rId1" Type="http://schemas.openxmlformats.org/officeDocument/2006/relationships/hyperlink" Target="#ReliabilityContent!A1"/></Relationships>
</file>

<file path=xl/drawings/_rels/drawing26.xml.rels><?xml version="1.0" encoding="UTF-8" standalone="yes"?>
<Relationships xmlns="http://schemas.openxmlformats.org/package/2006/relationships"><Relationship Id="rId1" Type="http://schemas.openxmlformats.org/officeDocument/2006/relationships/hyperlink" Target="#'R&amp;R7'!A1"/></Relationships>
</file>

<file path=xl/drawings/_rels/drawing27.xml.rels><?xml version="1.0" encoding="UTF-8" standalone="yes"?>
<Relationships xmlns="http://schemas.openxmlformats.org/package/2006/relationships"><Relationship Id="rId2" Type="http://schemas.openxmlformats.org/officeDocument/2006/relationships/hyperlink" Target="#'R&amp;R7 (2)'!A1"/><Relationship Id="rId1" Type="http://schemas.openxmlformats.org/officeDocument/2006/relationships/hyperlink" Target="#ReliabilityContent!A1"/></Relationships>
</file>

<file path=xl/drawings/_rels/drawing28.xml.rels><?xml version="1.0" encoding="UTF-8" standalone="yes"?>
<Relationships xmlns="http://schemas.openxmlformats.org/package/2006/relationships"><Relationship Id="rId1" Type="http://schemas.openxmlformats.org/officeDocument/2006/relationships/hyperlink" Target="#'R&amp;R8'!A1"/></Relationships>
</file>

<file path=xl/drawings/_rels/drawing29.xml.rels><?xml version="1.0" encoding="UTF-8" standalone="yes"?>
<Relationships xmlns="http://schemas.openxmlformats.org/package/2006/relationships"><Relationship Id="rId2" Type="http://schemas.openxmlformats.org/officeDocument/2006/relationships/hyperlink" Target="#'R&amp;R8 (2)'!A1"/><Relationship Id="rId1" Type="http://schemas.openxmlformats.org/officeDocument/2006/relationships/hyperlink" Target="#ReliabilityContent!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OC1'!A1"/></Relationships>
</file>

<file path=xl/drawings/_rels/drawing30.xml.rels><?xml version="1.0" encoding="UTF-8" standalone="yes"?>
<Relationships xmlns="http://schemas.openxmlformats.org/package/2006/relationships"><Relationship Id="rId1" Type="http://schemas.openxmlformats.org/officeDocument/2006/relationships/hyperlink" Target="#'SPC2'!A1"/></Relationships>
</file>

<file path=xl/drawings/_rels/drawing31.xml.rels><?xml version="1.0" encoding="UTF-8" standalone="yes"?>
<Relationships xmlns="http://schemas.openxmlformats.org/package/2006/relationships"><Relationship Id="rId2" Type="http://schemas.openxmlformats.org/officeDocument/2006/relationships/hyperlink" Target="#'SPC6 (3)'!A1"/><Relationship Id="rId1" Type="http://schemas.openxmlformats.org/officeDocument/2006/relationships/hyperlink" Target="#'SPC6'!A1"/></Relationships>
</file>

<file path=xl/drawings/_rels/drawing32.xml.rels><?xml version="1.0" encoding="UTF-8" standalone="yes"?>
<Relationships xmlns="http://schemas.openxmlformats.org/package/2006/relationships"><Relationship Id="rId2" Type="http://schemas.openxmlformats.org/officeDocument/2006/relationships/hyperlink" Target="#'SPC6 (3)'!A1"/><Relationship Id="rId1" Type="http://schemas.openxmlformats.org/officeDocument/2006/relationships/hyperlink" Target="#SPCContent!A1"/></Relationships>
</file>

<file path=xl/drawings/_rels/drawing33.xml.rels><?xml version="1.0" encoding="UTF-8" standalone="yes"?>
<Relationships xmlns="http://schemas.openxmlformats.org/package/2006/relationships"><Relationship Id="rId1" Type="http://schemas.openxmlformats.org/officeDocument/2006/relationships/hyperlink" Target="#'SPC5'!A1"/></Relationships>
</file>

<file path=xl/drawings/_rels/drawing34.xml.rels><?xml version="1.0" encoding="UTF-8" standalone="yes"?>
<Relationships xmlns="http://schemas.openxmlformats.org/package/2006/relationships"><Relationship Id="rId2" Type="http://schemas.openxmlformats.org/officeDocument/2006/relationships/hyperlink" Target="#'SPC5 (2)'!A1"/><Relationship Id="rId1" Type="http://schemas.openxmlformats.org/officeDocument/2006/relationships/hyperlink" Target="#SPCContent!A1"/></Relationships>
</file>

<file path=xl/drawings/_rels/drawing35.xml.rels><?xml version="1.0" encoding="UTF-8" standalone="yes"?>
<Relationships xmlns="http://schemas.openxmlformats.org/package/2006/relationships"><Relationship Id="rId2" Type="http://schemas.openxmlformats.org/officeDocument/2006/relationships/hyperlink" Target="#'SPC4 (2)'!A1"/><Relationship Id="rId1" Type="http://schemas.openxmlformats.org/officeDocument/2006/relationships/hyperlink" Target="#SPCContent!A1"/></Relationships>
</file>

<file path=xl/drawings/_rels/drawing36.xml.rels><?xml version="1.0" encoding="UTF-8" standalone="yes"?>
<Relationships xmlns="http://schemas.openxmlformats.org/package/2006/relationships"><Relationship Id="rId1" Type="http://schemas.openxmlformats.org/officeDocument/2006/relationships/hyperlink" Target="#'SPC4'!A1"/></Relationships>
</file>

<file path=xl/drawings/_rels/drawing37.xml.rels><?xml version="1.0" encoding="UTF-8" standalone="yes"?>
<Relationships xmlns="http://schemas.openxmlformats.org/package/2006/relationships"><Relationship Id="rId1" Type="http://schemas.openxmlformats.org/officeDocument/2006/relationships/hyperlink" Target="#'SPC3'!A1"/></Relationships>
</file>

<file path=xl/drawings/_rels/drawing38.xml.rels><?xml version="1.0" encoding="UTF-8" standalone="yes"?>
<Relationships xmlns="http://schemas.openxmlformats.org/package/2006/relationships"><Relationship Id="rId2" Type="http://schemas.openxmlformats.org/officeDocument/2006/relationships/hyperlink" Target="#'SPC3 (2)'!A1"/><Relationship Id="rId1" Type="http://schemas.openxmlformats.org/officeDocument/2006/relationships/hyperlink" Target="#SPCContent!A1"/></Relationships>
</file>

<file path=xl/drawings/_rels/drawing39.xml.rels><?xml version="1.0" encoding="UTF-8" standalone="yes"?>
<Relationships xmlns="http://schemas.openxmlformats.org/package/2006/relationships"><Relationship Id="rId1" Type="http://schemas.openxmlformats.org/officeDocument/2006/relationships/hyperlink" Target="#'SPC2'!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OC2'!A1"/></Relationships>
</file>

<file path=xl/drawings/_rels/drawing40.xml.rels><?xml version="1.0" encoding="UTF-8" standalone="yes"?>
<Relationships xmlns="http://schemas.openxmlformats.org/package/2006/relationships"><Relationship Id="rId2" Type="http://schemas.openxmlformats.org/officeDocument/2006/relationships/hyperlink" Target="#'SPC2 (3)'!A1"/><Relationship Id="rId1" Type="http://schemas.openxmlformats.org/officeDocument/2006/relationships/hyperlink" Target="#SPCContent!A1"/></Relationships>
</file>

<file path=xl/drawings/_rels/drawing41.xml.rels><?xml version="1.0" encoding="UTF-8" standalone="yes"?>
<Relationships xmlns="http://schemas.openxmlformats.org/package/2006/relationships"><Relationship Id="rId1" Type="http://schemas.openxmlformats.org/officeDocument/2006/relationships/hyperlink" Target="#'R&amp;R1'!A1"/></Relationships>
</file>

<file path=xl/drawings/_rels/drawing4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SPC1'!A1"/></Relationships>
</file>

<file path=xl/drawings/_rels/drawing44.xml.rels><?xml version="1.0" encoding="UTF-8" standalone="yes"?>
<Relationships xmlns="http://schemas.openxmlformats.org/package/2006/relationships"><Relationship Id="rId2" Type="http://schemas.openxmlformats.org/officeDocument/2006/relationships/hyperlink" Target="#'SPC1 (2)'!A1"/><Relationship Id="rId1" Type="http://schemas.openxmlformats.org/officeDocument/2006/relationships/hyperlink" Target="#SPCContent!A1"/></Relationships>
</file>

<file path=xl/drawings/_rels/drawing45.xml.rels><?xml version="1.0" encoding="UTF-8" standalone="yes"?>
<Relationships xmlns="http://schemas.openxmlformats.org/package/2006/relationships"><Relationship Id="rId3" Type="http://schemas.openxmlformats.org/officeDocument/2006/relationships/hyperlink" Target="#FirstPage!A1"/><Relationship Id="rId2" Type="http://schemas.openxmlformats.org/officeDocument/2006/relationships/hyperlink" Target="#'LC3'!A1"/><Relationship Id="rId1" Type="http://schemas.openxmlformats.org/officeDocument/2006/relationships/hyperlink" Target="#'LC1'!A1"/></Relationships>
</file>

<file path=xl/drawings/_rels/drawing46.xml.rels><?xml version="1.0" encoding="UTF-8" standalone="yes"?>
<Relationships xmlns="http://schemas.openxmlformats.org/package/2006/relationships"><Relationship Id="rId3" Type="http://schemas.openxmlformats.org/officeDocument/2006/relationships/hyperlink" Target="#'Content Master'!A1"/><Relationship Id="rId2" Type="http://schemas.openxmlformats.org/officeDocument/2006/relationships/hyperlink" Target="#'R&amp;R3'!A1"/><Relationship Id="rId1" Type="http://schemas.openxmlformats.org/officeDocument/2006/relationships/hyperlink" Target="#'R&amp;R1'!A1"/><Relationship Id="rId6" Type="http://schemas.openxmlformats.org/officeDocument/2006/relationships/hyperlink" Target="#'R&amp;R6 '!A1"/><Relationship Id="rId5" Type="http://schemas.openxmlformats.org/officeDocument/2006/relationships/hyperlink" Target="#'R&amp;R5'!A1"/><Relationship Id="rId4" Type="http://schemas.openxmlformats.org/officeDocument/2006/relationships/hyperlink" Target="#'R&amp;R4'!A1"/></Relationships>
</file>

<file path=xl/drawings/_rels/drawing47.xml.rels><?xml version="1.0" encoding="UTF-8" standalone="yes"?>
<Relationships xmlns="http://schemas.openxmlformats.org/package/2006/relationships"><Relationship Id="rId2" Type="http://schemas.openxmlformats.org/officeDocument/2006/relationships/hyperlink" Target="#'Content Master'!A1"/><Relationship Id="rId1" Type="http://schemas.openxmlformats.org/officeDocument/2006/relationships/hyperlink" Target="#'NOC1'!A1"/></Relationships>
</file>

<file path=xl/drawings/_rels/drawing48.xml.rels><?xml version="1.0" encoding="UTF-8" standalone="yes"?>
<Relationships xmlns="http://schemas.openxmlformats.org/package/2006/relationships"><Relationship Id="rId8" Type="http://schemas.openxmlformats.org/officeDocument/2006/relationships/hyperlink" Target="#DecisionTable!A1"/><Relationship Id="rId3" Type="http://schemas.openxmlformats.org/officeDocument/2006/relationships/hyperlink" Target="#'SPC3'!A1"/><Relationship Id="rId7" Type="http://schemas.openxmlformats.org/officeDocument/2006/relationships/hyperlink" Target="#'SPC6'!A1"/><Relationship Id="rId2" Type="http://schemas.openxmlformats.org/officeDocument/2006/relationships/hyperlink" Target="#'SPC2'!A1"/><Relationship Id="rId1" Type="http://schemas.openxmlformats.org/officeDocument/2006/relationships/hyperlink" Target="#'SPC1'!A1"/><Relationship Id="rId6" Type="http://schemas.openxmlformats.org/officeDocument/2006/relationships/hyperlink" Target="#'SPC5'!A1"/><Relationship Id="rId5" Type="http://schemas.openxmlformats.org/officeDocument/2006/relationships/hyperlink" Target="#'SPC4'!A1"/><Relationship Id="rId4" Type="http://schemas.openxmlformats.org/officeDocument/2006/relationships/hyperlink" Target="#'Content Master'!A1"/></Relationships>
</file>

<file path=xl/drawings/_rels/drawing5.xml.rels><?xml version="1.0" encoding="UTF-8" standalone="yes"?>
<Relationships xmlns="http://schemas.openxmlformats.org/package/2006/relationships"><Relationship Id="rId3" Type="http://schemas.openxmlformats.org/officeDocument/2006/relationships/hyperlink" Target="#'NOC2 (2)'!A1"/><Relationship Id="rId2" Type="http://schemas.openxmlformats.org/officeDocument/2006/relationships/image" Target="../media/image1.png"/><Relationship Id="rId1" Type="http://schemas.openxmlformats.org/officeDocument/2006/relationships/hyperlink" Target="#ContentNofC!A1"/></Relationships>
</file>

<file path=xl/drawings/_rels/drawing6.xml.rels><?xml version="1.0" encoding="UTF-8" standalone="yes"?>
<Relationships xmlns="http://schemas.openxmlformats.org/package/2006/relationships"><Relationship Id="rId3" Type="http://schemas.openxmlformats.org/officeDocument/2006/relationships/hyperlink" Target="#'NOC (2)'!A1"/><Relationship Id="rId2" Type="http://schemas.openxmlformats.org/officeDocument/2006/relationships/image" Target="../media/image1.png"/><Relationship Id="rId1" Type="http://schemas.openxmlformats.org/officeDocument/2006/relationships/hyperlink" Target="#ContentNofC!A1"/></Relationships>
</file>

<file path=xl/drawings/_rels/drawing7.xml.rels><?xml version="1.0" encoding="UTF-8" standalone="yes"?>
<Relationships xmlns="http://schemas.openxmlformats.org/package/2006/relationships"><Relationship Id="rId1" Type="http://schemas.openxmlformats.org/officeDocument/2006/relationships/hyperlink" Target="#'LC2'!A1"/></Relationships>
</file>

<file path=xl/drawings/_rels/drawing8.xml.rels><?xml version="1.0" encoding="UTF-8" standalone="yes"?>
<Relationships xmlns="http://schemas.openxmlformats.org/package/2006/relationships"><Relationship Id="rId2" Type="http://schemas.openxmlformats.org/officeDocument/2006/relationships/hyperlink" Target="#'LC2 (2)'!A1"/><Relationship Id="rId1" Type="http://schemas.openxmlformats.org/officeDocument/2006/relationships/hyperlink" Target="#'Learning CurvesContent'!A1"/></Relationships>
</file>

<file path=xl/drawings/_rels/drawing9.xml.rels><?xml version="1.0" encoding="UTF-8" standalone="yes"?>
<Relationships xmlns="http://schemas.openxmlformats.org/package/2006/relationships"><Relationship Id="rId1" Type="http://schemas.openxmlformats.org/officeDocument/2006/relationships/hyperlink" Target="#'LC1'!A1"/></Relationships>
</file>

<file path=xl/drawings/drawing1.xml><?xml version="1.0" encoding="utf-8"?>
<xdr:wsDr xmlns:xdr="http://schemas.openxmlformats.org/drawingml/2006/spreadsheetDrawing" xmlns:a="http://schemas.openxmlformats.org/drawingml/2006/main">
  <xdr:twoCellAnchor>
    <xdr:from>
      <xdr:col>9</xdr:col>
      <xdr:colOff>536122</xdr:colOff>
      <xdr:row>2</xdr:row>
      <xdr:rowOff>2719</xdr:rowOff>
    </xdr:from>
    <xdr:to>
      <xdr:col>21</xdr:col>
      <xdr:colOff>427265</xdr:colOff>
      <xdr:row>7</xdr:row>
      <xdr:rowOff>108857</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6120493" y="372833"/>
          <a:ext cx="7336972" cy="1031424"/>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OM 305 </a:t>
          </a:r>
          <a:endParaRPr lang="en-US" sz="4000">
            <a:solidFill>
              <a:schemeClr val="tx1"/>
            </a:solidFill>
            <a:latin typeface="FrankRuehl" panose="020E0503060101010101" pitchFamily="34" charset="-79"/>
            <a:cs typeface="FrankRuehl" panose="020E0503060101010101" pitchFamily="34" charset="-79"/>
          </a:endParaRPr>
        </a:p>
      </xdr:txBody>
    </xdr:sp>
    <xdr:clientData/>
  </xdr:twoCellAnchor>
  <xdr:twoCellAnchor>
    <xdr:from>
      <xdr:col>12</xdr:col>
      <xdr:colOff>560614</xdr:colOff>
      <xdr:row>29</xdr:row>
      <xdr:rowOff>60780</xdr:rowOff>
    </xdr:from>
    <xdr:to>
      <xdr:col>18</xdr:col>
      <xdr:colOff>349251</xdr:colOff>
      <xdr:row>37</xdr:row>
      <xdr:rowOff>57151</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8006443" y="5427437"/>
          <a:ext cx="3511551" cy="147682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cs typeface="FrankRuehl" panose="020E0503060101010101" pitchFamily="34" charset="-79"/>
            </a:rPr>
            <a:t>Click</a:t>
          </a:r>
          <a:r>
            <a:rPr lang="en-US" sz="2800" baseline="0">
              <a:solidFill>
                <a:schemeClr val="tx1"/>
              </a:solidFill>
              <a:latin typeface="Lucida Bright" panose="02040602050505020304" pitchFamily="18" charset="0"/>
              <a:cs typeface="FrankRuehl" panose="020E0503060101010101" pitchFamily="34" charset="-79"/>
            </a:rPr>
            <a:t> </a:t>
          </a:r>
          <a:r>
            <a:rPr lang="en-US" sz="2800" b="1">
              <a:solidFill>
                <a:schemeClr val="accent2">
                  <a:lumMod val="50000"/>
                </a:schemeClr>
              </a:solidFill>
              <a:latin typeface="Lucida Bright" panose="02040602050505020304" pitchFamily="18" charset="0"/>
              <a:cs typeface="FrankRuehl" panose="020E0503060101010101" pitchFamily="34" charset="-79"/>
            </a:rPr>
            <a:t>Here</a:t>
          </a:r>
          <a:r>
            <a:rPr lang="en-US" sz="2800">
              <a:solidFill>
                <a:schemeClr val="tx1"/>
              </a:solidFill>
              <a:latin typeface="Lucida Bright" panose="02040602050505020304" pitchFamily="18" charset="0"/>
              <a:cs typeface="FrankRuehl" panose="020E0503060101010101" pitchFamily="34" charset="-79"/>
            </a:rPr>
            <a:t> to Start</a:t>
          </a:r>
        </a:p>
      </xdr:txBody>
    </xdr:sp>
    <xdr:clientData/>
  </xdr:twoCellAnchor>
  <xdr:twoCellAnchor>
    <xdr:from>
      <xdr:col>11</xdr:col>
      <xdr:colOff>473531</xdr:colOff>
      <xdr:row>10</xdr:row>
      <xdr:rowOff>164190</xdr:rowOff>
    </xdr:from>
    <xdr:to>
      <xdr:col>19</xdr:col>
      <xdr:colOff>517979</xdr:colOff>
      <xdr:row>25</xdr:row>
      <xdr:rowOff>65313</xdr:rowOff>
    </xdr:to>
    <xdr:sp macro="" textlink="">
      <xdr:nvSpPr>
        <xdr:cNvPr id="7" name="Rounded Rectangle 6">
          <a:extLst>
            <a:ext uri="{FF2B5EF4-FFF2-40B4-BE49-F238E27FC236}">
              <a16:creationId xmlns:a16="http://schemas.microsoft.com/office/drawing/2014/main" id="{00000000-0008-0000-0000-000007000000}"/>
            </a:ext>
          </a:extLst>
        </xdr:cNvPr>
        <xdr:cNvSpPr/>
      </xdr:nvSpPr>
      <xdr:spPr>
        <a:xfrm>
          <a:off x="7298874" y="2014761"/>
          <a:ext cx="5008334" cy="2676981"/>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en-US" sz="2800" b="1" baseline="0">
              <a:solidFill>
                <a:schemeClr val="accent1">
                  <a:lumMod val="50000"/>
                </a:schemeClr>
              </a:solidFill>
            </a:rPr>
            <a:t> </a:t>
          </a:r>
        </a:p>
        <a:p>
          <a:pPr algn="ctr"/>
          <a:r>
            <a:rPr lang="en-US" sz="2800" b="1" baseline="0">
              <a:solidFill>
                <a:srgbClr val="C00000"/>
              </a:solidFill>
              <a:latin typeface="Lucida Bright" panose="02040602050505020304" pitchFamily="18" charset="0"/>
              <a:cs typeface="FrankRuehl" panose="020E0503060101010101" pitchFamily="34" charset="-79"/>
            </a:rPr>
            <a:t>Test 3</a:t>
          </a:r>
        </a:p>
        <a:p>
          <a:pPr algn="ctr"/>
          <a:r>
            <a:rPr lang="en-US" sz="2800" b="1" baseline="0">
              <a:solidFill>
                <a:schemeClr val="accent1">
                  <a:lumMod val="50000"/>
                </a:schemeClr>
              </a:solidFill>
              <a:latin typeface="Lucida Bright" panose="02040602050505020304" pitchFamily="18" charset="0"/>
              <a:cs typeface="FrankRuehl" panose="020E0503060101010101" pitchFamily="34" charset="-79"/>
            </a:rPr>
            <a:t>Sample Problems</a:t>
          </a:r>
        </a:p>
        <a:p>
          <a:pPr algn="ctr"/>
          <a:endParaRPr lang="en-US" sz="2800" b="1" baseline="0">
            <a:solidFill>
              <a:schemeClr val="accent1">
                <a:lumMod val="50000"/>
              </a:schemeClr>
            </a:solidFill>
            <a:latin typeface="Lucida Bright" panose="02040602050505020304" pitchFamily="18" charset="0"/>
            <a:cs typeface="FrankRuehl" panose="020E0503060101010101" pitchFamily="34" charset="-79"/>
          </a:endParaRPr>
        </a:p>
        <a:p>
          <a:pPr algn="ctr"/>
          <a:endParaRPr lang="en-US" sz="2800" b="1" baseline="0">
            <a:solidFill>
              <a:schemeClr val="accent1">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20</xdr:col>
      <xdr:colOff>141514</xdr:colOff>
      <xdr:row>14</xdr:row>
      <xdr:rowOff>76199</xdr:rowOff>
    </xdr:from>
    <xdr:to>
      <xdr:col>27</xdr:col>
      <xdr:colOff>43543</xdr:colOff>
      <xdr:row>19</xdr:row>
      <xdr:rowOff>163285</xdr:rowOff>
    </xdr:to>
    <xdr:sp macro="" textlink="">
      <xdr:nvSpPr>
        <xdr:cNvPr id="3" name="TextBox 2">
          <a:extLst>
            <a:ext uri="{FF2B5EF4-FFF2-40B4-BE49-F238E27FC236}">
              <a16:creationId xmlns:a16="http://schemas.microsoft.com/office/drawing/2014/main" id="{22B9A8D2-7E64-4880-B6A1-8151640DFC35}"/>
            </a:ext>
          </a:extLst>
        </xdr:cNvPr>
        <xdr:cNvSpPr txBox="1"/>
      </xdr:nvSpPr>
      <xdr:spPr>
        <a:xfrm>
          <a:off x="12551228" y="2666999"/>
          <a:ext cx="4245429" cy="10123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latin typeface="Lucida Bright" panose="02040602050505020304" pitchFamily="18" charset="0"/>
            </a:rPr>
            <a:t>Learning Curves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14665</xdr:colOff>
      <xdr:row>1</xdr:row>
      <xdr:rowOff>138187</xdr:rowOff>
    </xdr:from>
    <xdr:to>
      <xdr:col>11</xdr:col>
      <xdr:colOff>331108</xdr:colOff>
      <xdr:row>5</xdr:row>
      <xdr:rowOff>81038</xdr:rowOff>
    </xdr:to>
    <xdr:sp macro="" textlink="">
      <xdr:nvSpPr>
        <xdr:cNvPr id="3" name="Rounded Rectangle 4">
          <a:extLst>
            <a:ext uri="{FF2B5EF4-FFF2-40B4-BE49-F238E27FC236}">
              <a16:creationId xmlns:a16="http://schemas.microsoft.com/office/drawing/2014/main" id="{00000000-0008-0000-0900-000003000000}"/>
            </a:ext>
          </a:extLst>
        </xdr:cNvPr>
        <xdr:cNvSpPr/>
      </xdr:nvSpPr>
      <xdr:spPr>
        <a:xfrm>
          <a:off x="2463951" y="328687"/>
          <a:ext cx="4602693"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rgbClr val="FF0000"/>
              </a:solidFill>
              <a:latin typeface="Lucida Bright" panose="02040602050505020304" pitchFamily="18" charset="0"/>
              <a:cs typeface="FrankRuehl" panose="020E0503060101010101" pitchFamily="34" charset="-79"/>
            </a:rPr>
            <a:t>Check</a:t>
          </a:r>
          <a:r>
            <a:rPr lang="en-US" sz="3200" b="0" i="0" baseline="0">
              <a:solidFill>
                <a:schemeClr val="accent4">
                  <a:lumMod val="50000"/>
                </a:schemeClr>
              </a:solidFill>
              <a:latin typeface="Lucida Bright" panose="02040602050505020304" pitchFamily="18" charset="0"/>
              <a:cs typeface="FrankRuehl" panose="020E0503060101010101" pitchFamily="34" charset="-79"/>
            </a:rPr>
            <a:t> Problem 2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324153</xdr:colOff>
      <xdr:row>8</xdr:row>
      <xdr:rowOff>64103</xdr:rowOff>
    </xdr:from>
    <xdr:to>
      <xdr:col>11</xdr:col>
      <xdr:colOff>543378</xdr:colOff>
      <xdr:row>37</xdr:row>
      <xdr:rowOff>136071</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324153" y="1588103"/>
          <a:ext cx="6954761" cy="85220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bg1"/>
              </a:solidFill>
              <a:latin typeface="Lucida Bright" panose="02040602050505020304" pitchFamily="18" charset="0"/>
            </a:rPr>
            <a:t>Russell 793</a:t>
          </a:r>
        </a:p>
        <a:p>
          <a:r>
            <a:rPr lang="en-US" sz="2000">
              <a:latin typeface="Lucida Bright" panose="02040602050505020304" pitchFamily="18" charset="0"/>
            </a:rPr>
            <a:t>We</a:t>
          </a:r>
          <a:r>
            <a:rPr lang="en-US" sz="2000" baseline="0">
              <a:latin typeface="Lucida Bright" panose="02040602050505020304" pitchFamily="18" charset="0"/>
            </a:rPr>
            <a:t> know that the learning curve is 80% and that the first unit produced took 100 hours. </a:t>
          </a:r>
        </a:p>
        <a:p>
          <a:endParaRPr lang="en-US" sz="2000" baseline="0">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latin typeface="Lucida Bright" panose="02040602050505020304" pitchFamily="18" charset="0"/>
            </a:rPr>
            <a:t>How many hours will be needed to produce the 32nd unit?</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Assume that the production level is doubled for the purposes of the learning curve preparation</a:t>
          </a:r>
          <a:r>
            <a:rPr lang="en-US" sz="1100" baseline="0">
              <a:solidFill>
                <a:schemeClr val="dk1"/>
              </a:solidFill>
              <a:effectLst/>
              <a:latin typeface="+mn-lt"/>
              <a:ea typeface="+mn-ea"/>
              <a:cs typeface="+mn-cs"/>
            </a:rPr>
            <a:t>.</a:t>
          </a:r>
          <a:endParaRPr lang="en-US" sz="2000">
            <a:effectLst/>
          </a:endParaRPr>
        </a:p>
        <a:p>
          <a:endParaRPr lang="en-US" sz="2000" baseline="0">
            <a:latin typeface="Lucida Bright" panose="02040602050505020304" pitchFamily="18" charset="0"/>
          </a:endParaRPr>
        </a:p>
        <a:p>
          <a:endParaRPr lang="en-US" sz="2000" baseline="0">
            <a:latin typeface="Lucida Bright" panose="02040602050505020304" pitchFamily="18" charset="0"/>
          </a:endParaRPr>
        </a:p>
        <a:p>
          <a:r>
            <a:rPr lang="en-US" sz="2000" baseline="0">
              <a:latin typeface="Lucida Bright" panose="02040602050505020304" pitchFamily="18" charset="0"/>
            </a:rPr>
            <a:t>Use the arithmetic approach to solve this problem.</a:t>
          </a:r>
        </a:p>
        <a:p>
          <a:endParaRPr lang="en-US" sz="2000" baseline="0">
            <a:latin typeface="Lucida Bright" panose="02040602050505020304" pitchFamily="18" charset="0"/>
          </a:endParaRPr>
        </a:p>
        <a:p>
          <a:r>
            <a:rPr lang="en-US" sz="2000" b="1" baseline="0">
              <a:solidFill>
                <a:srgbClr val="C00000"/>
              </a:solidFill>
              <a:latin typeface="Lucida Bright" panose="02040602050505020304" pitchFamily="18" charset="0"/>
            </a:rPr>
            <a:t>Approach: </a:t>
          </a:r>
          <a:r>
            <a:rPr lang="en-US" sz="2000" baseline="0">
              <a:latin typeface="Lucida Bright" panose="02040602050505020304" pitchFamily="18" charset="0"/>
            </a:rPr>
            <a:t>Multiply each calculated value by the value of the learning curve (i.e.: 80 *0.8 = 64)</a:t>
          </a:r>
        </a:p>
        <a:p>
          <a:endParaRPr lang="en-US" sz="2000" baseline="0">
            <a:latin typeface="Lucida Bright" panose="02040602050505020304" pitchFamily="18" charset="0"/>
          </a:endParaRPr>
        </a:p>
        <a:p>
          <a:r>
            <a:rPr lang="en-US" sz="2000" baseline="0">
              <a:latin typeface="Lucida Bright" panose="02040602050505020304" pitchFamily="18" charset="0"/>
            </a:rPr>
            <a:t>As long as we wish to find the hours required to produce the Nth unit and the N is one of the doubled values, then this approach works.</a:t>
          </a:r>
        </a:p>
        <a:p>
          <a:endParaRPr lang="en-US" sz="2000" baseline="0">
            <a:latin typeface="Lucida Bright" panose="02040602050505020304" pitchFamily="18" charset="0"/>
          </a:endParaRPr>
        </a:p>
        <a:p>
          <a:r>
            <a:rPr lang="en-US" sz="2000" baseline="0">
              <a:latin typeface="Lucida Bright" panose="02040602050505020304" pitchFamily="18" charset="0"/>
            </a:rPr>
            <a:t>Arithmetic analysis does not tell us how many hours will be needed to produce other than the doubled quantity units. </a:t>
          </a:r>
        </a:p>
        <a:p>
          <a:endParaRPr lang="en-US" sz="2000" baseline="0">
            <a:latin typeface="Lucida Bright" panose="02040602050505020304" pitchFamily="18" charset="0"/>
          </a:endParaRPr>
        </a:p>
        <a:p>
          <a:r>
            <a:rPr lang="en-US" sz="2000" baseline="0">
              <a:latin typeface="Lucida Bright" panose="02040602050505020304" pitchFamily="18" charset="0"/>
            </a:rPr>
            <a:t>To find those values, we must use the logarithmic approach.</a:t>
          </a:r>
          <a:endParaRPr lang="en-US" sz="2000">
            <a:latin typeface="Lucida Bright" panose="02040602050505020304" pitchFamily="18" charset="0"/>
          </a:endParaRPr>
        </a:p>
      </xdr:txBody>
    </xdr:sp>
    <xdr:clientData/>
  </xdr:twoCellAnchor>
  <xdr:twoCellAnchor>
    <xdr:from>
      <xdr:col>12</xdr:col>
      <xdr:colOff>183849</xdr:colOff>
      <xdr:row>6</xdr:row>
      <xdr:rowOff>139395</xdr:rowOff>
    </xdr:from>
    <xdr:to>
      <xdr:col>12</xdr:col>
      <xdr:colOff>215599</xdr:colOff>
      <xdr:row>38</xdr:row>
      <xdr:rowOff>306612</xdr:rowOff>
    </xdr:to>
    <xdr:cxnSp macro="">
      <xdr:nvCxnSpPr>
        <xdr:cNvPr id="5" name="Straight Connector 4">
          <a:extLst>
            <a:ext uri="{FF2B5EF4-FFF2-40B4-BE49-F238E27FC236}">
              <a16:creationId xmlns:a16="http://schemas.microsoft.com/office/drawing/2014/main" id="{00000000-0008-0000-0900-000005000000}"/>
            </a:ext>
          </a:extLst>
        </xdr:cNvPr>
        <xdr:cNvCxnSpPr/>
      </xdr:nvCxnSpPr>
      <xdr:spPr>
        <a:xfrm>
          <a:off x="7499049" y="1282395"/>
          <a:ext cx="31750" cy="780626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42334</xdr:colOff>
      <xdr:row>1</xdr:row>
      <xdr:rowOff>164797</xdr:rowOff>
    </xdr:from>
    <xdr:to>
      <xdr:col>21</xdr:col>
      <xdr:colOff>402167</xdr:colOff>
      <xdr:row>6</xdr:row>
      <xdr:rowOff>16630</xdr:rowOff>
    </xdr:to>
    <xdr:sp macro="" textlink="">
      <xdr:nvSpPr>
        <xdr:cNvPr id="6" name="Rounded Rectangle 4">
          <a:hlinkClick xmlns:r="http://schemas.openxmlformats.org/officeDocument/2006/relationships" r:id="rId2"/>
          <a:extLst>
            <a:ext uri="{FF2B5EF4-FFF2-40B4-BE49-F238E27FC236}">
              <a16:creationId xmlns:a16="http://schemas.microsoft.com/office/drawing/2014/main" id="{00000000-0008-0000-0900-000006000000}"/>
            </a:ext>
          </a:extLst>
        </xdr:cNvPr>
        <xdr:cNvSpPr/>
      </xdr:nvSpPr>
      <xdr:spPr>
        <a:xfrm>
          <a:off x="9023048" y="355297"/>
          <a:ext cx="2863548" cy="804333"/>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19</xdr:col>
      <xdr:colOff>1578429</xdr:colOff>
      <xdr:row>12</xdr:row>
      <xdr:rowOff>217714</xdr:rowOff>
    </xdr:from>
    <xdr:to>
      <xdr:col>20</xdr:col>
      <xdr:colOff>27214</xdr:colOff>
      <xdr:row>13</xdr:row>
      <xdr:rowOff>190499</xdr:rowOff>
    </xdr:to>
    <xdr:cxnSp macro="">
      <xdr:nvCxnSpPr>
        <xdr:cNvPr id="8" name="Straight Arrow Connector 7">
          <a:extLst>
            <a:ext uri="{FF2B5EF4-FFF2-40B4-BE49-F238E27FC236}">
              <a16:creationId xmlns:a16="http://schemas.microsoft.com/office/drawing/2014/main" id="{00000000-0008-0000-0900-000008000000}"/>
            </a:ext>
          </a:extLst>
        </xdr:cNvPr>
        <xdr:cNvCxnSpPr/>
      </xdr:nvCxnSpPr>
      <xdr:spPr>
        <a:xfrm flipH="1">
          <a:off x="13620750" y="2898321"/>
          <a:ext cx="244928" cy="3265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1551215</xdr:colOff>
      <xdr:row>13</xdr:row>
      <xdr:rowOff>231321</xdr:rowOff>
    </xdr:from>
    <xdr:to>
      <xdr:col>20</xdr:col>
      <xdr:colOff>0</xdr:colOff>
      <xdr:row>14</xdr:row>
      <xdr:rowOff>190499</xdr:rowOff>
    </xdr:to>
    <xdr:cxnSp macro="">
      <xdr:nvCxnSpPr>
        <xdr:cNvPr id="9" name="Straight Arrow Connector 8">
          <a:extLst>
            <a:ext uri="{FF2B5EF4-FFF2-40B4-BE49-F238E27FC236}">
              <a16:creationId xmlns:a16="http://schemas.microsoft.com/office/drawing/2014/main" id="{00000000-0008-0000-0900-000009000000}"/>
            </a:ext>
          </a:extLst>
        </xdr:cNvPr>
        <xdr:cNvCxnSpPr/>
      </xdr:nvCxnSpPr>
      <xdr:spPr>
        <a:xfrm flipH="1">
          <a:off x="13593536" y="3265714"/>
          <a:ext cx="244928" cy="3265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1605643</xdr:colOff>
      <xdr:row>14</xdr:row>
      <xdr:rowOff>190500</xdr:rowOff>
    </xdr:from>
    <xdr:to>
      <xdr:col>20</xdr:col>
      <xdr:colOff>54428</xdr:colOff>
      <xdr:row>15</xdr:row>
      <xdr:rowOff>149678</xdr:rowOff>
    </xdr:to>
    <xdr:cxnSp macro="">
      <xdr:nvCxnSpPr>
        <xdr:cNvPr id="10" name="Straight Arrow Connector 9">
          <a:extLst>
            <a:ext uri="{FF2B5EF4-FFF2-40B4-BE49-F238E27FC236}">
              <a16:creationId xmlns:a16="http://schemas.microsoft.com/office/drawing/2014/main" id="{00000000-0008-0000-0900-00000A000000}"/>
            </a:ext>
          </a:extLst>
        </xdr:cNvPr>
        <xdr:cNvCxnSpPr/>
      </xdr:nvCxnSpPr>
      <xdr:spPr>
        <a:xfrm flipH="1">
          <a:off x="13647964" y="3592286"/>
          <a:ext cx="244928" cy="3265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1564822</xdr:colOff>
      <xdr:row>15</xdr:row>
      <xdr:rowOff>136071</xdr:rowOff>
    </xdr:from>
    <xdr:to>
      <xdr:col>20</xdr:col>
      <xdr:colOff>13607</xdr:colOff>
      <xdr:row>16</xdr:row>
      <xdr:rowOff>136071</xdr:rowOff>
    </xdr:to>
    <xdr:cxnSp macro="">
      <xdr:nvCxnSpPr>
        <xdr:cNvPr id="11" name="Straight Arrow Connector 10">
          <a:extLst>
            <a:ext uri="{FF2B5EF4-FFF2-40B4-BE49-F238E27FC236}">
              <a16:creationId xmlns:a16="http://schemas.microsoft.com/office/drawing/2014/main" id="{00000000-0008-0000-0900-00000B000000}"/>
            </a:ext>
          </a:extLst>
        </xdr:cNvPr>
        <xdr:cNvCxnSpPr/>
      </xdr:nvCxnSpPr>
      <xdr:spPr>
        <a:xfrm flipH="1">
          <a:off x="13607143" y="3905250"/>
          <a:ext cx="244928" cy="3265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1621972</xdr:colOff>
      <xdr:row>16</xdr:row>
      <xdr:rowOff>84364</xdr:rowOff>
    </xdr:from>
    <xdr:to>
      <xdr:col>20</xdr:col>
      <xdr:colOff>70757</xdr:colOff>
      <xdr:row>17</xdr:row>
      <xdr:rowOff>29935</xdr:rowOff>
    </xdr:to>
    <xdr:cxnSp macro="">
      <xdr:nvCxnSpPr>
        <xdr:cNvPr id="12" name="Straight Arrow Connector 11">
          <a:extLst>
            <a:ext uri="{FF2B5EF4-FFF2-40B4-BE49-F238E27FC236}">
              <a16:creationId xmlns:a16="http://schemas.microsoft.com/office/drawing/2014/main" id="{00000000-0008-0000-0900-00000C000000}"/>
            </a:ext>
          </a:extLst>
        </xdr:cNvPr>
        <xdr:cNvCxnSpPr/>
      </xdr:nvCxnSpPr>
      <xdr:spPr>
        <a:xfrm flipH="1">
          <a:off x="13664293" y="4180114"/>
          <a:ext cx="244928" cy="3265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96307</xdr:colOff>
      <xdr:row>1</xdr:row>
      <xdr:rowOff>97366</xdr:rowOff>
    </xdr:from>
    <xdr:to>
      <xdr:col>11</xdr:col>
      <xdr:colOff>412750</xdr:colOff>
      <xdr:row>5</xdr:row>
      <xdr:rowOff>40217</xdr:rowOff>
    </xdr:to>
    <xdr:sp macro="" textlink="">
      <xdr:nvSpPr>
        <xdr:cNvPr id="3" name="Rounded Rectangle 4">
          <a:extLst>
            <a:ext uri="{FF2B5EF4-FFF2-40B4-BE49-F238E27FC236}">
              <a16:creationId xmlns:a16="http://schemas.microsoft.com/office/drawing/2014/main" id="{00000000-0008-0000-0A00-000003000000}"/>
            </a:ext>
          </a:extLst>
        </xdr:cNvPr>
        <xdr:cNvSpPr/>
      </xdr:nvSpPr>
      <xdr:spPr>
        <a:xfrm>
          <a:off x="2534707" y="287866"/>
          <a:ext cx="4583643"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Problem 2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310546</xdr:colOff>
      <xdr:row>7</xdr:row>
      <xdr:rowOff>118531</xdr:rowOff>
    </xdr:from>
    <xdr:to>
      <xdr:col>11</xdr:col>
      <xdr:colOff>529771</xdr:colOff>
      <xdr:row>24</xdr:row>
      <xdr:rowOff>68036</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310546" y="1452031"/>
          <a:ext cx="6954761" cy="34873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bg1"/>
              </a:solidFill>
              <a:latin typeface="Lucida Bright" panose="02040602050505020304" pitchFamily="18" charset="0"/>
            </a:rPr>
            <a:t>Russell 793</a:t>
          </a:r>
        </a:p>
        <a:p>
          <a:r>
            <a:rPr lang="en-US" sz="2000">
              <a:latin typeface="Lucida Bright" panose="02040602050505020304" pitchFamily="18" charset="0"/>
            </a:rPr>
            <a:t>We</a:t>
          </a:r>
          <a:r>
            <a:rPr lang="en-US" sz="2000" baseline="0">
              <a:latin typeface="Lucida Bright" panose="02040602050505020304" pitchFamily="18" charset="0"/>
            </a:rPr>
            <a:t> know that the learning curve is 80% and that the first unit produced took 100 hours. </a:t>
          </a:r>
        </a:p>
        <a:p>
          <a:endParaRPr lang="en-US" sz="2000" baseline="0">
            <a:latin typeface="Lucida Bright" panose="02040602050505020304" pitchFamily="18" charset="0"/>
          </a:endParaRPr>
        </a:p>
        <a:p>
          <a:r>
            <a:rPr lang="en-US" sz="2000" baseline="0">
              <a:latin typeface="Lucida Bright" panose="02040602050505020304" pitchFamily="18" charset="0"/>
            </a:rPr>
            <a:t>How many hours will be needed to produce the 32nd unit? Assume that the production level is doubled for the purposes of the learning curve preparation.</a:t>
          </a:r>
        </a:p>
        <a:p>
          <a:endParaRPr lang="en-US" sz="2000" baseline="0">
            <a:latin typeface="Lucida Bright" panose="02040602050505020304" pitchFamily="18" charset="0"/>
          </a:endParaRPr>
        </a:p>
        <a:p>
          <a:r>
            <a:rPr lang="en-US" sz="2000" baseline="0">
              <a:latin typeface="Lucida Bright" panose="02040602050505020304" pitchFamily="18" charset="0"/>
            </a:rPr>
            <a:t>Use the </a:t>
          </a:r>
          <a:r>
            <a:rPr lang="en-US" sz="2000" b="1" baseline="0">
              <a:solidFill>
                <a:srgbClr val="C00000"/>
              </a:solidFill>
              <a:latin typeface="Lucida Bright" panose="02040602050505020304" pitchFamily="18" charset="0"/>
            </a:rPr>
            <a:t>arithmetic</a:t>
          </a:r>
          <a:r>
            <a:rPr lang="en-US" sz="2000" baseline="0">
              <a:latin typeface="Lucida Bright" panose="02040602050505020304" pitchFamily="18" charset="0"/>
            </a:rPr>
            <a:t> approach to solve this problem.</a:t>
          </a:r>
          <a:endParaRPr lang="en-US" sz="2000">
            <a:latin typeface="Lucida Bright" panose="02040602050505020304" pitchFamily="18" charset="0"/>
          </a:endParaRPr>
        </a:p>
      </xdr:txBody>
    </xdr:sp>
    <xdr:clientData/>
  </xdr:twoCellAnchor>
  <xdr:twoCellAnchor>
    <xdr:from>
      <xdr:col>12</xdr:col>
      <xdr:colOff>183849</xdr:colOff>
      <xdr:row>6</xdr:row>
      <xdr:rowOff>139395</xdr:rowOff>
    </xdr:from>
    <xdr:to>
      <xdr:col>12</xdr:col>
      <xdr:colOff>215599</xdr:colOff>
      <xdr:row>38</xdr:row>
      <xdr:rowOff>306612</xdr:rowOff>
    </xdr:to>
    <xdr:cxnSp macro="">
      <xdr:nvCxnSpPr>
        <xdr:cNvPr id="5" name="Straight Connector 4">
          <a:extLst>
            <a:ext uri="{FF2B5EF4-FFF2-40B4-BE49-F238E27FC236}">
              <a16:creationId xmlns:a16="http://schemas.microsoft.com/office/drawing/2014/main" id="{00000000-0008-0000-0A00-000005000000}"/>
            </a:ext>
          </a:extLst>
        </xdr:cNvPr>
        <xdr:cNvCxnSpPr/>
      </xdr:nvCxnSpPr>
      <xdr:spPr>
        <a:xfrm>
          <a:off x="7499049" y="1282395"/>
          <a:ext cx="31750" cy="780626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412446</xdr:colOff>
      <xdr:row>1</xdr:row>
      <xdr:rowOff>107647</xdr:rowOff>
    </xdr:from>
    <xdr:to>
      <xdr:col>18</xdr:col>
      <xdr:colOff>283028</xdr:colOff>
      <xdr:row>5</xdr:row>
      <xdr:rowOff>149980</xdr:rowOff>
    </xdr:to>
    <xdr:sp macro="" textlink="">
      <xdr:nvSpPr>
        <xdr:cNvPr id="6" name="Rounded Rectangle 4">
          <a:hlinkClick xmlns:r="http://schemas.openxmlformats.org/officeDocument/2006/relationships" r:id="rId2"/>
          <a:extLst>
            <a:ext uri="{FF2B5EF4-FFF2-40B4-BE49-F238E27FC236}">
              <a16:creationId xmlns:a16="http://schemas.microsoft.com/office/drawing/2014/main" id="{00000000-0008-0000-0A00-000006000000}"/>
            </a:ext>
          </a:extLst>
        </xdr:cNvPr>
        <xdr:cNvSpPr/>
      </xdr:nvSpPr>
      <xdr:spPr>
        <a:xfrm>
          <a:off x="8413446" y="292704"/>
          <a:ext cx="2308982" cy="782562"/>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96307</xdr:colOff>
      <xdr:row>1</xdr:row>
      <xdr:rowOff>97366</xdr:rowOff>
    </xdr:from>
    <xdr:to>
      <xdr:col>11</xdr:col>
      <xdr:colOff>412750</xdr:colOff>
      <xdr:row>5</xdr:row>
      <xdr:rowOff>40217</xdr:rowOff>
    </xdr:to>
    <xdr:sp macro="" textlink="">
      <xdr:nvSpPr>
        <xdr:cNvPr id="5" name="Rounded Rectangle 4">
          <a:extLst>
            <a:ext uri="{FF2B5EF4-FFF2-40B4-BE49-F238E27FC236}">
              <a16:creationId xmlns:a16="http://schemas.microsoft.com/office/drawing/2014/main" id="{00000000-0008-0000-0B00-000005000000}"/>
            </a:ext>
          </a:extLst>
        </xdr:cNvPr>
        <xdr:cNvSpPr/>
      </xdr:nvSpPr>
      <xdr:spPr>
        <a:xfrm>
          <a:off x="2551640" y="287866"/>
          <a:ext cx="4613277"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Problem 1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310546</xdr:colOff>
      <xdr:row>7</xdr:row>
      <xdr:rowOff>118531</xdr:rowOff>
    </xdr:from>
    <xdr:to>
      <xdr:col>11</xdr:col>
      <xdr:colOff>529771</xdr:colOff>
      <xdr:row>30</xdr:row>
      <xdr:rowOff>136071</xdr:rowOff>
    </xdr:to>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310546" y="1452031"/>
          <a:ext cx="6954761" cy="5324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bg1"/>
              </a:solidFill>
              <a:latin typeface="Lucida Bright" panose="02040602050505020304" pitchFamily="18" charset="0"/>
            </a:rPr>
            <a:t>Russell 793</a:t>
          </a:r>
        </a:p>
        <a:p>
          <a:r>
            <a:rPr lang="en-US" sz="2000">
              <a:latin typeface="Lucida Bright" panose="02040602050505020304" pitchFamily="18" charset="0"/>
            </a:rPr>
            <a:t>A military contractor is manufacturing an electronic component for a weapon system.</a:t>
          </a:r>
        </a:p>
        <a:p>
          <a:endParaRPr lang="en-US" sz="2000">
            <a:latin typeface="Lucida Bright" panose="02040602050505020304" pitchFamily="18" charset="0"/>
          </a:endParaRPr>
        </a:p>
        <a:p>
          <a:r>
            <a:rPr lang="en-US" sz="2000">
              <a:latin typeface="Lucida Bright" panose="02040602050505020304" pitchFamily="18" charset="0"/>
            </a:rPr>
            <a:t> It is estimated from the production of a prototype</a:t>
          </a:r>
          <a:r>
            <a:rPr lang="en-US" sz="2000" baseline="0">
              <a:latin typeface="Lucida Bright" panose="02040602050505020304" pitchFamily="18" charset="0"/>
            </a:rPr>
            <a:t> unit that 176 hours of direct labor will be required to produce the first unit. </a:t>
          </a:r>
        </a:p>
        <a:p>
          <a:endParaRPr lang="en-US" sz="2000" baseline="0">
            <a:latin typeface="Lucida Bright" panose="02040602050505020304" pitchFamily="18" charset="0"/>
          </a:endParaRPr>
        </a:p>
        <a:p>
          <a:r>
            <a:rPr lang="en-US" sz="2000" baseline="0">
              <a:latin typeface="Lucida Bright" panose="02040602050505020304" pitchFamily="18" charset="0"/>
            </a:rPr>
            <a:t>The industrial standard learning  curve for this type of components is 90 percent.</a:t>
          </a:r>
        </a:p>
        <a:p>
          <a:endParaRPr lang="en-US" sz="2000" baseline="0">
            <a:latin typeface="Lucida Bright" panose="02040602050505020304" pitchFamily="18" charset="0"/>
          </a:endParaRPr>
        </a:p>
        <a:p>
          <a:r>
            <a:rPr lang="en-US" sz="2000" baseline="0">
              <a:latin typeface="Lucida Bright" panose="02040602050505020304" pitchFamily="18" charset="0"/>
            </a:rPr>
            <a:t>The contractor wants to know the labor hours that will be required for the 144th (and last) unit produced.</a:t>
          </a:r>
        </a:p>
        <a:p>
          <a:endParaRPr lang="en-US" sz="2000" baseline="0">
            <a:latin typeface="Lucida Bright" panose="02040602050505020304" pitchFamily="18" charset="0"/>
          </a:endParaRPr>
        </a:p>
        <a:p>
          <a:r>
            <a:rPr lang="en-US" sz="2000" baseline="0">
              <a:latin typeface="Lucida Bright" panose="02040602050505020304" pitchFamily="18" charset="0"/>
            </a:rPr>
            <a:t>Use the </a:t>
          </a:r>
          <a:r>
            <a:rPr lang="en-US" sz="2000" b="1" baseline="0">
              <a:solidFill>
                <a:srgbClr val="C00000"/>
              </a:solidFill>
              <a:latin typeface="Lucida Bright" panose="02040602050505020304" pitchFamily="18" charset="0"/>
            </a:rPr>
            <a:t>logarithmic</a:t>
          </a:r>
          <a:r>
            <a:rPr lang="en-US" sz="2000" baseline="0">
              <a:latin typeface="Lucida Bright" panose="02040602050505020304" pitchFamily="18" charset="0"/>
            </a:rPr>
            <a:t> approach.</a:t>
          </a:r>
          <a:endParaRPr lang="en-US" sz="2000">
            <a:latin typeface="Lucida Bright" panose="02040602050505020304" pitchFamily="18" charset="0"/>
          </a:endParaRPr>
        </a:p>
      </xdr:txBody>
    </xdr:sp>
    <xdr:clientData/>
  </xdr:twoCellAnchor>
  <xdr:twoCellAnchor>
    <xdr:from>
      <xdr:col>12</xdr:col>
      <xdr:colOff>183849</xdr:colOff>
      <xdr:row>6</xdr:row>
      <xdr:rowOff>139395</xdr:rowOff>
    </xdr:from>
    <xdr:to>
      <xdr:col>12</xdr:col>
      <xdr:colOff>215599</xdr:colOff>
      <xdr:row>38</xdr:row>
      <xdr:rowOff>306612</xdr:rowOff>
    </xdr:to>
    <xdr:cxnSp macro="">
      <xdr:nvCxnSpPr>
        <xdr:cNvPr id="9" name="Straight Connector 8">
          <a:extLst>
            <a:ext uri="{FF2B5EF4-FFF2-40B4-BE49-F238E27FC236}">
              <a16:creationId xmlns:a16="http://schemas.microsoft.com/office/drawing/2014/main" id="{00000000-0008-0000-0B00-000009000000}"/>
            </a:ext>
          </a:extLst>
        </xdr:cNvPr>
        <xdr:cNvCxnSpPr/>
      </xdr:nvCxnSpPr>
      <xdr:spPr>
        <a:xfrm>
          <a:off x="7651449" y="1206195"/>
          <a:ext cx="31750" cy="772371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249160</xdr:colOff>
      <xdr:row>1</xdr:row>
      <xdr:rowOff>107647</xdr:rowOff>
    </xdr:from>
    <xdr:to>
      <xdr:col>20</xdr:col>
      <xdr:colOff>315686</xdr:colOff>
      <xdr:row>5</xdr:row>
      <xdr:rowOff>149980</xdr:rowOff>
    </xdr:to>
    <xdr:sp macro="" textlink="">
      <xdr:nvSpPr>
        <xdr:cNvPr id="16" name="Rounded Rectangle 4">
          <a:hlinkClick xmlns:r="http://schemas.openxmlformats.org/officeDocument/2006/relationships" r:id="rId2"/>
          <a:extLst>
            <a:ext uri="{FF2B5EF4-FFF2-40B4-BE49-F238E27FC236}">
              <a16:creationId xmlns:a16="http://schemas.microsoft.com/office/drawing/2014/main" id="{00000000-0008-0000-0B00-000010000000}"/>
            </a:ext>
          </a:extLst>
        </xdr:cNvPr>
        <xdr:cNvSpPr/>
      </xdr:nvSpPr>
      <xdr:spPr>
        <a:xfrm>
          <a:off x="9360503" y="292704"/>
          <a:ext cx="2200126" cy="782562"/>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0C00-000004000000}"/>
            </a:ext>
          </a:extLst>
        </xdr:cNvPr>
        <xdr:cNvSpPr/>
      </xdr:nvSpPr>
      <xdr:spPr>
        <a:xfrm>
          <a:off x="2625724" y="603249"/>
          <a:ext cx="45783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1</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6" name="Straight Connector 5">
          <a:extLst>
            <a:ext uri="{FF2B5EF4-FFF2-40B4-BE49-F238E27FC236}">
              <a16:creationId xmlns:a16="http://schemas.microsoft.com/office/drawing/2014/main" id="{00000000-0008-0000-0C00-000006000000}"/>
            </a:ext>
          </a:extLst>
        </xdr:cNvPr>
        <xdr:cNvCxnSpPr/>
      </xdr:nvCxnSpPr>
      <xdr:spPr>
        <a:xfrm flipH="1">
          <a:off x="1347808" y="7522845"/>
          <a:ext cx="3797" cy="2877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375829</xdr:colOff>
      <xdr:row>11</xdr:row>
      <xdr:rowOff>76200</xdr:rowOff>
    </xdr:from>
    <xdr:to>
      <xdr:col>13</xdr:col>
      <xdr:colOff>118099</xdr:colOff>
      <xdr:row>68</xdr:row>
      <xdr:rowOff>95250</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375829" y="2171700"/>
          <a:ext cx="8276670" cy="133350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Heiser</a:t>
          </a:r>
          <a:r>
            <a:rPr lang="en-US" sz="800" baseline="0">
              <a:solidFill>
                <a:schemeClr val="bg1"/>
              </a:solidFill>
            </a:rPr>
            <a:t> 9 </a:t>
          </a:r>
          <a:r>
            <a:rPr lang="en-US" sz="2400" b="0" i="0" baseline="0">
              <a:solidFill>
                <a:schemeClr val="bg1"/>
              </a:solidFill>
              <a:latin typeface="Lucida Bright" panose="02040602050505020304" pitchFamily="18" charset="0"/>
            </a:rPr>
            <a:t>562</a:t>
          </a:r>
        </a:p>
        <a:p>
          <a:r>
            <a:rPr lang="en-US" sz="2400" b="0" i="0" baseline="0">
              <a:latin typeface="Lucida Bright" panose="02040602050505020304" pitchFamily="18" charset="0"/>
            </a:rPr>
            <a:t>The Best Widget is planning to produce 154, 387 units of  its best selling blender. The blender's performance and operations are controlled by a sensing unit that consists of three electronic components arranged in sequence.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Currently, the reliability of each component is:  0.90, 0.80, 0.99. The overall performance of this arrangement in series is 71.28%.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This level of performance is not acceptable to customers who expressed their dissatisfaction with their experience with this blender.</a:t>
          </a:r>
        </a:p>
        <a:p>
          <a:endParaRPr lang="en-US" sz="24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400" b="0" i="0" baseline="0">
              <a:latin typeface="Lucida Bright" panose="02040602050505020304" pitchFamily="18" charset="0"/>
            </a:rPr>
            <a:t>a) In response, the management has decided to improve the reliability of a blender to 94.1%.  Use the same components in your solution. </a:t>
          </a:r>
          <a:r>
            <a:rPr lang="en-US" sz="2400" b="0" i="0" baseline="0">
              <a:solidFill>
                <a:schemeClr val="dk1"/>
              </a:solidFill>
              <a:effectLst/>
              <a:latin typeface="Lucida Bright" panose="02040602050505020304" pitchFamily="18" charset="0"/>
              <a:ea typeface="+mn-ea"/>
              <a:cs typeface="+mn-cs"/>
            </a:rPr>
            <a:t>Use the same components in your solution. Use the parallel arrangement to improve the overall reliability.</a:t>
          </a:r>
          <a:endParaRPr lang="en-US" sz="2400">
            <a:effectLst/>
            <a:latin typeface="Lucida Bright" panose="02040602050505020304" pitchFamily="18" charset="0"/>
          </a:endParaRPr>
        </a:p>
        <a:p>
          <a:endParaRPr lang="en-US" sz="2400" b="0" i="0" baseline="0">
            <a:latin typeface="Lucida Bright" panose="02040602050505020304" pitchFamily="18" charset="0"/>
          </a:endParaRPr>
        </a:p>
        <a:p>
          <a:endParaRPr lang="en-US" sz="2400" b="0" i="0" baseline="0">
            <a:latin typeface="Lucida Bright" panose="02040602050505020304" pitchFamily="18" charset="0"/>
          </a:endParaRPr>
        </a:p>
        <a:p>
          <a:pPr>
            <a:lnSpc>
              <a:spcPts val="2300"/>
            </a:lnSpc>
          </a:pPr>
          <a:r>
            <a:rPr lang="en-US" sz="2400" b="0" i="0" baseline="0">
              <a:latin typeface="Lucida Bright" panose="02040602050505020304" pitchFamily="18" charset="0"/>
            </a:rPr>
            <a:t>b) What is the impact on the required inventory of each component?</a:t>
          </a:r>
        </a:p>
        <a:p>
          <a:pPr>
            <a:lnSpc>
              <a:spcPts val="2300"/>
            </a:lnSpc>
          </a:pPr>
          <a:endParaRPr lang="en-US" sz="2400" b="0" i="0" baseline="0">
            <a:latin typeface="Lucida Bright" panose="02040602050505020304" pitchFamily="18" charset="0"/>
          </a:endParaRPr>
        </a:p>
        <a:p>
          <a:pPr>
            <a:lnSpc>
              <a:spcPts val="2300"/>
            </a:lnSpc>
          </a:pPr>
          <a:r>
            <a:rPr lang="en-US" sz="2400" b="0" i="0" baseline="0">
              <a:latin typeface="Lucida Bright" panose="02040602050505020304" pitchFamily="18" charset="0"/>
            </a:rPr>
            <a:t>c) What is the cost impact of the parallel design ? Lets assume that each component costs $0.2. </a:t>
          </a:r>
        </a:p>
      </xdr:txBody>
    </xdr:sp>
    <xdr:clientData/>
  </xdr:twoCellAnchor>
  <xdr:twoCellAnchor>
    <xdr:from>
      <xdr:col>13</xdr:col>
      <xdr:colOff>574221</xdr:colOff>
      <xdr:row>13</xdr:row>
      <xdr:rowOff>49802</xdr:rowOff>
    </xdr:from>
    <xdr:to>
      <xdr:col>13</xdr:col>
      <xdr:colOff>600348</xdr:colOff>
      <xdr:row>38</xdr:row>
      <xdr:rowOff>213918</xdr:rowOff>
    </xdr:to>
    <xdr:cxnSp macro="">
      <xdr:nvCxnSpPr>
        <xdr:cNvPr id="8" name="Straight Connector 7">
          <a:extLst>
            <a:ext uri="{FF2B5EF4-FFF2-40B4-BE49-F238E27FC236}">
              <a16:creationId xmlns:a16="http://schemas.microsoft.com/office/drawing/2014/main" id="{00000000-0008-0000-0C00-000008000000}"/>
            </a:ext>
          </a:extLst>
        </xdr:cNvPr>
        <xdr:cNvCxnSpPr/>
      </xdr:nvCxnSpPr>
      <xdr:spPr>
        <a:xfrm flipH="1">
          <a:off x="9089571" y="2526302"/>
          <a:ext cx="26127" cy="666969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495300</xdr:colOff>
      <xdr:row>51</xdr:row>
      <xdr:rowOff>9794</xdr:rowOff>
    </xdr:from>
    <xdr:to>
      <xdr:col>26</xdr:col>
      <xdr:colOff>133350</xdr:colOff>
      <xdr:row>73</xdr:row>
      <xdr:rowOff>171450</xdr:rowOff>
    </xdr:to>
    <xdr:sp macro="" textlink="">
      <xdr:nvSpPr>
        <xdr:cNvPr id="9" name="TextBox 8">
          <a:extLst>
            <a:ext uri="{FF2B5EF4-FFF2-40B4-BE49-F238E27FC236}">
              <a16:creationId xmlns:a16="http://schemas.microsoft.com/office/drawing/2014/main" id="{00000000-0008-0000-0C00-000009000000}"/>
            </a:ext>
          </a:extLst>
        </xdr:cNvPr>
        <xdr:cNvSpPr txBox="1"/>
      </xdr:nvSpPr>
      <xdr:spPr>
        <a:xfrm>
          <a:off x="9772650" y="12182744"/>
          <a:ext cx="11277600" cy="4352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i="0">
              <a:solidFill>
                <a:schemeClr val="accent3">
                  <a:lumMod val="50000"/>
                </a:schemeClr>
              </a:solidFill>
              <a:latin typeface="Lucida Bright" panose="02040602050505020304" pitchFamily="18" charset="0"/>
            </a:rPr>
            <a:t>b) Inventory Impact: </a:t>
          </a:r>
        </a:p>
        <a:p>
          <a:endParaRPr lang="en-US" sz="2800" b="0" i="0">
            <a:solidFill>
              <a:schemeClr val="tx2">
                <a:lumMod val="75000"/>
              </a:schemeClr>
            </a:solidFill>
            <a:latin typeface="Lucida Bright" panose="02040602050505020304" pitchFamily="18" charset="0"/>
          </a:endParaRPr>
        </a:p>
        <a:p>
          <a:r>
            <a:rPr lang="en-US" sz="2800" b="0" i="0">
              <a:solidFill>
                <a:schemeClr val="tx2">
                  <a:lumMod val="75000"/>
                </a:schemeClr>
              </a:solidFill>
              <a:latin typeface="Lucida Bright" panose="02040602050505020304" pitchFamily="18" charset="0"/>
            </a:rPr>
            <a:t>Addition of the following quantities of</a:t>
          </a:r>
          <a:r>
            <a:rPr lang="en-US" sz="2800" b="0" i="0" baseline="0">
              <a:solidFill>
                <a:schemeClr val="tx2">
                  <a:lumMod val="75000"/>
                </a:schemeClr>
              </a:solidFill>
              <a:latin typeface="Lucida Bright" panose="02040602050505020304" pitchFamily="18" charset="0"/>
            </a:rPr>
            <a:t> t</a:t>
          </a:r>
          <a:r>
            <a:rPr lang="en-US" sz="2800" b="0" i="0">
              <a:solidFill>
                <a:schemeClr val="tx2">
                  <a:lumMod val="75000"/>
                </a:schemeClr>
              </a:solidFill>
              <a:latin typeface="Lucida Bright" panose="02040602050505020304" pitchFamily="18" charset="0"/>
            </a:rPr>
            <a:t>wo additional components</a:t>
          </a:r>
          <a:r>
            <a:rPr lang="en-US" sz="2800" b="0" i="0" baseline="0">
              <a:solidFill>
                <a:schemeClr val="tx2">
                  <a:lumMod val="75000"/>
                </a:schemeClr>
              </a:solidFill>
              <a:latin typeface="Lucida Bright" panose="02040602050505020304" pitchFamily="18" charset="0"/>
            </a:rPr>
            <a:t> of:</a:t>
          </a:r>
        </a:p>
        <a:p>
          <a:endParaRPr lang="en-US" sz="2800" b="0" i="0">
            <a:solidFill>
              <a:schemeClr val="accent2">
                <a:lumMod val="50000"/>
              </a:schemeClr>
            </a:solidFill>
            <a:latin typeface="Lucida Bright" panose="02040602050505020304" pitchFamily="18" charset="0"/>
          </a:endParaRPr>
        </a:p>
        <a:p>
          <a:r>
            <a:rPr lang="en-US" sz="2800" b="0" i="0">
              <a:solidFill>
                <a:schemeClr val="accent2">
                  <a:lumMod val="50000"/>
                </a:schemeClr>
              </a:solidFill>
              <a:latin typeface="Lucida Bright" panose="02040602050505020304" pitchFamily="18" charset="0"/>
            </a:rPr>
            <a:t>Reliability</a:t>
          </a:r>
          <a:r>
            <a:rPr lang="en-US" sz="2800" b="0" i="0" baseline="0">
              <a:solidFill>
                <a:schemeClr val="accent2">
                  <a:lumMod val="50000"/>
                </a:schemeClr>
              </a:solidFill>
              <a:latin typeface="Lucida Bright" panose="02040602050505020304" pitchFamily="18" charset="0"/>
            </a:rPr>
            <a:t> of </a:t>
          </a:r>
          <a:r>
            <a:rPr lang="en-US" sz="2800" b="0" i="0">
              <a:solidFill>
                <a:schemeClr val="accent2">
                  <a:lumMod val="50000"/>
                </a:schemeClr>
              </a:solidFill>
              <a:latin typeface="Lucida Bright" panose="02040602050505020304" pitchFamily="18" charset="0"/>
            </a:rPr>
            <a:t>0.900:</a:t>
          </a:r>
          <a:r>
            <a:rPr lang="en-US" sz="2800" b="0" i="0" baseline="0">
              <a:solidFill>
                <a:schemeClr val="accent2">
                  <a:lumMod val="50000"/>
                </a:schemeClr>
              </a:solidFill>
              <a:latin typeface="Lucida Bright" panose="02040602050505020304" pitchFamily="18" charset="0"/>
            </a:rPr>
            <a:t>  Additional </a:t>
          </a:r>
          <a:r>
            <a:rPr lang="en-US" sz="2800" b="1" i="0" baseline="0">
              <a:solidFill>
                <a:srgbClr val="C00000"/>
              </a:solidFill>
              <a:latin typeface="Lucida Bright" panose="02040602050505020304" pitchFamily="18" charset="0"/>
            </a:rPr>
            <a:t>154,387</a:t>
          </a:r>
          <a:r>
            <a:rPr lang="en-US" sz="2800" b="0" i="0" baseline="0">
              <a:solidFill>
                <a:schemeClr val="accent2">
                  <a:lumMod val="50000"/>
                </a:schemeClr>
              </a:solidFill>
              <a:latin typeface="Lucida Bright" panose="02040602050505020304" pitchFamily="18" charset="0"/>
            </a:rPr>
            <a:t> components</a:t>
          </a:r>
        </a:p>
        <a:p>
          <a:endParaRPr lang="en-US" sz="2800" b="0" i="0" baseline="0">
            <a:solidFill>
              <a:schemeClr val="accent2">
                <a:lumMod val="50000"/>
              </a:schemeClr>
            </a:solidFill>
            <a:latin typeface="Lucida Bright" panose="02040602050505020304" pitchFamily="18" charset="0"/>
          </a:endParaRPr>
        </a:p>
        <a:p>
          <a:r>
            <a:rPr lang="en-US" sz="2800" b="0" i="0" baseline="0">
              <a:solidFill>
                <a:schemeClr val="accent2">
                  <a:lumMod val="50000"/>
                </a:schemeClr>
              </a:solidFill>
              <a:latin typeface="Lucida Bright" panose="02040602050505020304" pitchFamily="18" charset="0"/>
            </a:rPr>
            <a:t>Reliability of 0.800:  Additional </a:t>
          </a:r>
          <a:r>
            <a:rPr lang="en-US" sz="2800" b="1" i="0" baseline="0">
              <a:solidFill>
                <a:srgbClr val="C00000"/>
              </a:solidFill>
              <a:latin typeface="Lucida Bright" panose="02040602050505020304" pitchFamily="18" charset="0"/>
            </a:rPr>
            <a:t>154,387</a:t>
          </a:r>
          <a:r>
            <a:rPr lang="en-US" sz="2800" b="0" i="0" baseline="0">
              <a:solidFill>
                <a:schemeClr val="accent2">
                  <a:lumMod val="50000"/>
                </a:schemeClr>
              </a:solidFill>
              <a:latin typeface="Lucida Bright" panose="02040602050505020304" pitchFamily="18" charset="0"/>
            </a:rPr>
            <a:t> components</a:t>
          </a:r>
          <a:endParaRPr lang="en-US" sz="2800" b="0" i="0">
            <a:solidFill>
              <a:schemeClr val="accent2">
                <a:lumMod val="50000"/>
              </a:schemeClr>
            </a:solidFill>
            <a:latin typeface="Lucida Bright" panose="02040602050505020304" pitchFamily="18" charset="0"/>
          </a:endParaRPr>
        </a:p>
      </xdr:txBody>
    </xdr:sp>
    <xdr:clientData/>
  </xdr:twoCellAnchor>
  <xdr:twoCellAnchor>
    <xdr:from>
      <xdr:col>15</xdr:col>
      <xdr:colOff>40822</xdr:colOff>
      <xdr:row>22</xdr:row>
      <xdr:rowOff>13607</xdr:rowOff>
    </xdr:from>
    <xdr:to>
      <xdr:col>25</xdr:col>
      <xdr:colOff>274</xdr:colOff>
      <xdr:row>22</xdr:row>
      <xdr:rowOff>46265</xdr:rowOff>
    </xdr:to>
    <xdr:cxnSp macro="">
      <xdr:nvCxnSpPr>
        <xdr:cNvPr id="10" name="Straight Connector 9">
          <a:extLst>
            <a:ext uri="{FF2B5EF4-FFF2-40B4-BE49-F238E27FC236}">
              <a16:creationId xmlns:a16="http://schemas.microsoft.com/office/drawing/2014/main" id="{00000000-0008-0000-0C00-00000A000000}"/>
            </a:ext>
          </a:extLst>
        </xdr:cNvPr>
        <xdr:cNvCxnSpPr/>
      </xdr:nvCxnSpPr>
      <xdr:spPr>
        <a:xfrm>
          <a:off x="10082893" y="4395107"/>
          <a:ext cx="8912952" cy="32658"/>
        </a:xfrm>
        <a:prstGeom prst="line">
          <a:avLst/>
        </a:prstGeom>
      </xdr:spPr>
      <xdr:style>
        <a:lnRef idx="3">
          <a:schemeClr val="accent3"/>
        </a:lnRef>
        <a:fillRef idx="0">
          <a:schemeClr val="accent3"/>
        </a:fillRef>
        <a:effectRef idx="2">
          <a:schemeClr val="accent3"/>
        </a:effectRef>
        <a:fontRef idx="minor">
          <a:schemeClr val="tx1"/>
        </a:fontRef>
      </xdr:style>
    </xdr:cxnSp>
    <xdr:clientData/>
  </xdr:twoCellAnchor>
  <xdr:twoCellAnchor>
    <xdr:from>
      <xdr:col>17</xdr:col>
      <xdr:colOff>571500</xdr:colOff>
      <xdr:row>22</xdr:row>
      <xdr:rowOff>95250</xdr:rowOff>
    </xdr:from>
    <xdr:to>
      <xdr:col>19</xdr:col>
      <xdr:colOff>323850</xdr:colOff>
      <xdr:row>28</xdr:row>
      <xdr:rowOff>241118</xdr:rowOff>
    </xdr:to>
    <xdr:sp macro="" textlink="">
      <xdr:nvSpPr>
        <xdr:cNvPr id="11" name="Oval 10">
          <a:extLst>
            <a:ext uri="{FF2B5EF4-FFF2-40B4-BE49-F238E27FC236}">
              <a16:creationId xmlns:a16="http://schemas.microsoft.com/office/drawing/2014/main" id="{00000000-0008-0000-0C00-00000B000000}"/>
            </a:ext>
          </a:extLst>
        </xdr:cNvPr>
        <xdr:cNvSpPr/>
      </xdr:nvSpPr>
      <xdr:spPr>
        <a:xfrm>
          <a:off x="12153900" y="4667250"/>
          <a:ext cx="1924050" cy="212706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24</xdr:col>
      <xdr:colOff>417195</xdr:colOff>
      <xdr:row>14</xdr:row>
      <xdr:rowOff>163830</xdr:rowOff>
    </xdr:from>
    <xdr:to>
      <xdr:col>28</xdr:col>
      <xdr:colOff>194421</xdr:colOff>
      <xdr:row>18</xdr:row>
      <xdr:rowOff>3279</xdr:rowOff>
    </xdr:to>
    <xdr:sp macro="" textlink="">
      <xdr:nvSpPr>
        <xdr:cNvPr id="12" name="Rounded Rectangular Callout 14">
          <a:extLst>
            <a:ext uri="{FF2B5EF4-FFF2-40B4-BE49-F238E27FC236}">
              <a16:creationId xmlns:a16="http://schemas.microsoft.com/office/drawing/2014/main" id="{00000000-0008-0000-0C00-00000C000000}"/>
            </a:ext>
          </a:extLst>
        </xdr:cNvPr>
        <xdr:cNvSpPr/>
      </xdr:nvSpPr>
      <xdr:spPr>
        <a:xfrm>
          <a:off x="17933670" y="2830830"/>
          <a:ext cx="2501376" cy="601449"/>
        </a:xfrm>
        <a:prstGeom prst="wedgeRoundRectCallout">
          <a:avLst>
            <a:gd name="adj1" fmla="val -47698"/>
            <a:gd name="adj2" fmla="val 10230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solidFill>
                <a:schemeClr val="tx2">
                  <a:lumMod val="75000"/>
                </a:schemeClr>
              </a:solidFill>
              <a:latin typeface="Lucida Bright" panose="02040602050505020304" pitchFamily="18" charset="0"/>
            </a:rPr>
            <a:t>Original Design </a:t>
          </a:r>
          <a:r>
            <a:rPr lang="en-US" sz="1600" b="0" i="0" baseline="0">
              <a:solidFill>
                <a:schemeClr val="tx2">
                  <a:lumMod val="75000"/>
                </a:schemeClr>
              </a:solidFill>
              <a:latin typeface="Lucida Bright" panose="02040602050505020304" pitchFamily="18" charset="0"/>
            </a:rPr>
            <a:t> Reliability</a:t>
          </a:r>
          <a:endParaRPr lang="en-US" sz="1600" b="0" i="0">
            <a:solidFill>
              <a:schemeClr val="tx2">
                <a:lumMod val="75000"/>
              </a:schemeClr>
            </a:solidFill>
            <a:latin typeface="Lucida Bright" panose="02040602050505020304" pitchFamily="18" charset="0"/>
          </a:endParaRPr>
        </a:p>
      </xdr:txBody>
    </xdr:sp>
    <xdr:clientData/>
  </xdr:twoCellAnchor>
  <xdr:twoCellAnchor>
    <xdr:from>
      <xdr:col>25</xdr:col>
      <xdr:colOff>289560</xdr:colOff>
      <xdr:row>28</xdr:row>
      <xdr:rowOff>190500</xdr:rowOff>
    </xdr:from>
    <xdr:to>
      <xdr:col>29</xdr:col>
      <xdr:colOff>348654</xdr:colOff>
      <xdr:row>30</xdr:row>
      <xdr:rowOff>193548</xdr:rowOff>
    </xdr:to>
    <xdr:sp macro="" textlink="">
      <xdr:nvSpPr>
        <xdr:cNvPr id="13" name="Rounded Rectangular Callout 15">
          <a:extLst>
            <a:ext uri="{FF2B5EF4-FFF2-40B4-BE49-F238E27FC236}">
              <a16:creationId xmlns:a16="http://schemas.microsoft.com/office/drawing/2014/main" id="{00000000-0008-0000-0C00-00000D000000}"/>
            </a:ext>
          </a:extLst>
        </xdr:cNvPr>
        <xdr:cNvSpPr/>
      </xdr:nvSpPr>
      <xdr:spPr>
        <a:xfrm>
          <a:off x="20591417" y="6463393"/>
          <a:ext cx="2508380" cy="465691"/>
        </a:xfrm>
        <a:prstGeom prst="wedgeRoundRectCallout">
          <a:avLst>
            <a:gd name="adj1" fmla="val -55774"/>
            <a:gd name="adj2" fmla="val 640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baseline="0">
              <a:solidFill>
                <a:schemeClr val="tx2">
                  <a:lumMod val="75000"/>
                </a:schemeClr>
              </a:solidFill>
              <a:latin typeface="Lucida Bright" panose="02040602050505020304" pitchFamily="18" charset="0"/>
            </a:rPr>
            <a:t>New Design  Reliability</a:t>
          </a:r>
          <a:endParaRPr lang="en-US" sz="1600" b="0" i="0">
            <a:solidFill>
              <a:schemeClr val="tx2">
                <a:lumMod val="75000"/>
              </a:schemeClr>
            </a:solidFill>
            <a:latin typeface="Lucida Bright" panose="02040602050505020304" pitchFamily="18" charset="0"/>
          </a:endParaRPr>
        </a:p>
      </xdr:txBody>
    </xdr:sp>
    <xdr:clientData/>
  </xdr:twoCellAnchor>
  <xdr:twoCellAnchor>
    <xdr:from>
      <xdr:col>22</xdr:col>
      <xdr:colOff>1320164</xdr:colOff>
      <xdr:row>25</xdr:row>
      <xdr:rowOff>152400</xdr:rowOff>
    </xdr:from>
    <xdr:to>
      <xdr:col>28</xdr:col>
      <xdr:colOff>571499</xdr:colOff>
      <xdr:row>27</xdr:row>
      <xdr:rowOff>117348</xdr:rowOff>
    </xdr:to>
    <xdr:sp macro="" textlink="">
      <xdr:nvSpPr>
        <xdr:cNvPr id="14" name="Rounded Rectangular Callout 16">
          <a:extLst>
            <a:ext uri="{FF2B5EF4-FFF2-40B4-BE49-F238E27FC236}">
              <a16:creationId xmlns:a16="http://schemas.microsoft.com/office/drawing/2014/main" id="{00000000-0008-0000-0C00-00000E000000}"/>
            </a:ext>
          </a:extLst>
        </xdr:cNvPr>
        <xdr:cNvSpPr/>
      </xdr:nvSpPr>
      <xdr:spPr>
        <a:xfrm>
          <a:off x="17646014" y="5619750"/>
          <a:ext cx="5061585" cy="574548"/>
        </a:xfrm>
        <a:prstGeom prst="wedgeRoundRectCallout">
          <a:avLst>
            <a:gd name="adj1" fmla="val -82222"/>
            <a:gd name="adj2" fmla="val 324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solidFill>
                <a:schemeClr val="tx2">
                  <a:lumMod val="75000"/>
                </a:schemeClr>
              </a:solidFill>
              <a:latin typeface="Lucida Bright" panose="02040602050505020304" pitchFamily="18" charset="0"/>
            </a:rPr>
            <a:t>Add two</a:t>
          </a:r>
          <a:r>
            <a:rPr lang="en-US" sz="1600" b="0" i="0" baseline="0">
              <a:solidFill>
                <a:schemeClr val="tx2">
                  <a:lumMod val="75000"/>
                </a:schemeClr>
              </a:solidFill>
              <a:latin typeface="Lucida Bright" panose="02040602050505020304" pitchFamily="18" charset="0"/>
            </a:rPr>
            <a:t> new components in parallel.</a:t>
          </a:r>
          <a:endParaRPr lang="en-US" sz="1600" b="0" i="0">
            <a:solidFill>
              <a:schemeClr val="tx2">
                <a:lumMod val="75000"/>
              </a:schemeClr>
            </a:solidFill>
            <a:latin typeface="Lucida Bright" panose="02040602050505020304" pitchFamily="18" charset="0"/>
          </a:endParaRPr>
        </a:p>
      </xdr:txBody>
    </xdr:sp>
    <xdr:clientData/>
  </xdr:twoCellAnchor>
  <xdr:twoCellAnchor>
    <xdr:from>
      <xdr:col>18</xdr:col>
      <xdr:colOff>655320</xdr:colOff>
      <xdr:row>27</xdr:row>
      <xdr:rowOff>441960</xdr:rowOff>
    </xdr:from>
    <xdr:to>
      <xdr:col>18</xdr:col>
      <xdr:colOff>655320</xdr:colOff>
      <xdr:row>30</xdr:row>
      <xdr:rowOff>0</xdr:rowOff>
    </xdr:to>
    <xdr:cxnSp macro="">
      <xdr:nvCxnSpPr>
        <xdr:cNvPr id="15" name="Straight Connector 14">
          <a:extLst>
            <a:ext uri="{FF2B5EF4-FFF2-40B4-BE49-F238E27FC236}">
              <a16:creationId xmlns:a16="http://schemas.microsoft.com/office/drawing/2014/main" id="{00000000-0008-0000-0C00-00000F000000}"/>
            </a:ext>
          </a:extLst>
        </xdr:cNvPr>
        <xdr:cNvCxnSpPr/>
      </xdr:nvCxnSpPr>
      <xdr:spPr>
        <a:xfrm>
          <a:off x="13133070" y="6279424"/>
          <a:ext cx="0" cy="483326"/>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449580</xdr:colOff>
      <xdr:row>27</xdr:row>
      <xdr:rowOff>457200</xdr:rowOff>
    </xdr:from>
    <xdr:to>
      <xdr:col>20</xdr:col>
      <xdr:colOff>449580</xdr:colOff>
      <xdr:row>29</xdr:row>
      <xdr:rowOff>182880</xdr:rowOff>
    </xdr:to>
    <xdr:cxnSp macro="">
      <xdr:nvCxnSpPr>
        <xdr:cNvPr id="16" name="Straight Connector 15">
          <a:extLst>
            <a:ext uri="{FF2B5EF4-FFF2-40B4-BE49-F238E27FC236}">
              <a16:creationId xmlns:a16="http://schemas.microsoft.com/office/drawing/2014/main" id="{00000000-0008-0000-0C00-000010000000}"/>
            </a:ext>
          </a:extLst>
        </xdr:cNvPr>
        <xdr:cNvCxnSpPr/>
      </xdr:nvCxnSpPr>
      <xdr:spPr>
        <a:xfrm>
          <a:off x="14968401" y="6294664"/>
          <a:ext cx="0" cy="460466"/>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664845</xdr:colOff>
      <xdr:row>25</xdr:row>
      <xdr:rowOff>32658</xdr:rowOff>
    </xdr:from>
    <xdr:to>
      <xdr:col>18</xdr:col>
      <xdr:colOff>664845</xdr:colOff>
      <xdr:row>27</xdr:row>
      <xdr:rowOff>52297</xdr:rowOff>
    </xdr:to>
    <xdr:cxnSp macro="">
      <xdr:nvCxnSpPr>
        <xdr:cNvPr id="17" name="Straight Connector 16">
          <a:extLst>
            <a:ext uri="{FF2B5EF4-FFF2-40B4-BE49-F238E27FC236}">
              <a16:creationId xmlns:a16="http://schemas.microsoft.com/office/drawing/2014/main" id="{00000000-0008-0000-0C00-000011000000}"/>
            </a:ext>
          </a:extLst>
        </xdr:cNvPr>
        <xdr:cNvCxnSpPr/>
      </xdr:nvCxnSpPr>
      <xdr:spPr>
        <a:xfrm>
          <a:off x="13142595" y="5271408"/>
          <a:ext cx="0" cy="61835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377190</xdr:colOff>
      <xdr:row>25</xdr:row>
      <xdr:rowOff>38100</xdr:rowOff>
    </xdr:from>
    <xdr:to>
      <xdr:col>20</xdr:col>
      <xdr:colOff>377190</xdr:colOff>
      <xdr:row>27</xdr:row>
      <xdr:rowOff>11479</xdr:rowOff>
    </xdr:to>
    <xdr:cxnSp macro="">
      <xdr:nvCxnSpPr>
        <xdr:cNvPr id="18" name="Straight Connector 17">
          <a:extLst>
            <a:ext uri="{FF2B5EF4-FFF2-40B4-BE49-F238E27FC236}">
              <a16:creationId xmlns:a16="http://schemas.microsoft.com/office/drawing/2014/main" id="{00000000-0008-0000-0C00-000012000000}"/>
            </a:ext>
          </a:extLst>
        </xdr:cNvPr>
        <xdr:cNvCxnSpPr/>
      </xdr:nvCxnSpPr>
      <xdr:spPr>
        <a:xfrm>
          <a:off x="14312265" y="5295900"/>
          <a:ext cx="0" cy="5734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106136</xdr:colOff>
      <xdr:row>32</xdr:row>
      <xdr:rowOff>46264</xdr:rowOff>
    </xdr:from>
    <xdr:to>
      <xdr:col>24</xdr:col>
      <xdr:colOff>1311729</xdr:colOff>
      <xdr:row>32</xdr:row>
      <xdr:rowOff>87086</xdr:rowOff>
    </xdr:to>
    <xdr:cxnSp macro="">
      <xdr:nvCxnSpPr>
        <xdr:cNvPr id="19" name="Straight Connector 18">
          <a:extLst>
            <a:ext uri="{FF2B5EF4-FFF2-40B4-BE49-F238E27FC236}">
              <a16:creationId xmlns:a16="http://schemas.microsoft.com/office/drawing/2014/main" id="{00000000-0008-0000-0C00-000013000000}"/>
            </a:ext>
          </a:extLst>
        </xdr:cNvPr>
        <xdr:cNvCxnSpPr/>
      </xdr:nvCxnSpPr>
      <xdr:spPr>
        <a:xfrm flipV="1">
          <a:off x="10126436" y="7685314"/>
          <a:ext cx="10178143" cy="408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704850</xdr:colOff>
      <xdr:row>33</xdr:row>
      <xdr:rowOff>125730</xdr:rowOff>
    </xdr:from>
    <xdr:to>
      <xdr:col>26</xdr:col>
      <xdr:colOff>133350</xdr:colOff>
      <xdr:row>47</xdr:row>
      <xdr:rowOff>114300</xdr:rowOff>
    </xdr:to>
    <xdr:sp macro="" textlink="">
      <xdr:nvSpPr>
        <xdr:cNvPr id="20" name="TextBox 19">
          <a:extLst>
            <a:ext uri="{FF2B5EF4-FFF2-40B4-BE49-F238E27FC236}">
              <a16:creationId xmlns:a16="http://schemas.microsoft.com/office/drawing/2014/main" id="{00000000-0008-0000-0C00-000014000000}"/>
            </a:ext>
          </a:extLst>
        </xdr:cNvPr>
        <xdr:cNvSpPr txBox="1"/>
      </xdr:nvSpPr>
      <xdr:spPr>
        <a:xfrm>
          <a:off x="9982200" y="8031480"/>
          <a:ext cx="11068050" cy="3493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b="1" i="0">
              <a:solidFill>
                <a:schemeClr val="accent2">
                  <a:lumMod val="50000"/>
                </a:schemeClr>
              </a:solidFill>
              <a:latin typeface="Lucida Bright" panose="02040602050505020304" pitchFamily="18" charset="0"/>
            </a:rPr>
            <a:t>Calculations of</a:t>
          </a:r>
          <a:r>
            <a:rPr lang="en-US" sz="2800" b="1" i="0" baseline="0">
              <a:solidFill>
                <a:schemeClr val="accent2">
                  <a:lumMod val="50000"/>
                </a:schemeClr>
              </a:solidFill>
              <a:latin typeface="Lucida Bright" panose="02040602050505020304" pitchFamily="18" charset="0"/>
            </a:rPr>
            <a:t> the Parallel Designs</a:t>
          </a:r>
          <a:endParaRPr lang="en-US" sz="2800" b="1" i="0">
            <a:solidFill>
              <a:schemeClr val="accent2">
                <a:lumMod val="50000"/>
              </a:schemeClr>
            </a:solidFill>
            <a:latin typeface="Lucida Bright" panose="02040602050505020304" pitchFamily="18" charset="0"/>
          </a:endParaRPr>
        </a:p>
        <a:p>
          <a:endParaRPr lang="en-US" sz="2800" b="0" i="0">
            <a:solidFill>
              <a:schemeClr val="accent2">
                <a:lumMod val="50000"/>
              </a:schemeClr>
            </a:solidFill>
            <a:latin typeface="Lucida Bright" panose="02040602050505020304" pitchFamily="18" charset="0"/>
          </a:endParaRPr>
        </a:p>
        <a:p>
          <a:r>
            <a:rPr lang="en-US" sz="2800" b="0" i="0">
              <a:solidFill>
                <a:schemeClr val="accent2">
                  <a:lumMod val="50000"/>
                </a:schemeClr>
              </a:solidFill>
              <a:latin typeface="Lucida Bright" panose="02040602050505020304" pitchFamily="18" charset="0"/>
            </a:rPr>
            <a:t>0.9 + (1-0.9) * 0. 9 = </a:t>
          </a:r>
          <a:r>
            <a:rPr lang="en-US" sz="2800" b="1" i="0">
              <a:solidFill>
                <a:srgbClr val="C00000"/>
              </a:solidFill>
              <a:latin typeface="Lucida Bright" panose="02040602050505020304" pitchFamily="18" charset="0"/>
            </a:rPr>
            <a:t>0.990</a:t>
          </a:r>
        </a:p>
        <a:p>
          <a:endParaRPr lang="en-US" sz="2800" b="0" i="0">
            <a:solidFill>
              <a:schemeClr val="accent2">
                <a:lumMod val="50000"/>
              </a:schemeClr>
            </a:solidFill>
            <a:latin typeface="Lucida Bright" panose="02040602050505020304" pitchFamily="18" charset="0"/>
          </a:endParaRPr>
        </a:p>
        <a:p>
          <a:r>
            <a:rPr lang="en-US" sz="2800" b="0" i="0">
              <a:solidFill>
                <a:schemeClr val="accent2">
                  <a:lumMod val="50000"/>
                </a:schemeClr>
              </a:solidFill>
              <a:latin typeface="Lucida Bright" panose="02040602050505020304" pitchFamily="18" charset="0"/>
            </a:rPr>
            <a:t>0.8 + (1-0.8) * 0.8 = </a:t>
          </a:r>
          <a:r>
            <a:rPr lang="en-US" sz="2800" b="1" i="0">
              <a:solidFill>
                <a:srgbClr val="C00000"/>
              </a:solidFill>
              <a:latin typeface="Lucida Bright" panose="02040602050505020304" pitchFamily="18" charset="0"/>
            </a:rPr>
            <a:t>0.960</a:t>
          </a:r>
        </a:p>
        <a:p>
          <a:endParaRPr lang="en-US" sz="2800" b="1" i="0">
            <a:solidFill>
              <a:srgbClr val="FF0000"/>
            </a:solidFill>
            <a:latin typeface="Lucida Bright" panose="02040602050505020304" pitchFamily="18" charset="0"/>
          </a:endParaRPr>
        </a:p>
        <a:p>
          <a:r>
            <a:rPr lang="en-US" sz="2800" b="1" i="0">
              <a:solidFill>
                <a:srgbClr val="C00000"/>
              </a:solidFill>
              <a:latin typeface="Lucida Bright" panose="02040602050505020304" pitchFamily="18" charset="0"/>
            </a:rPr>
            <a:t>Original + (1-original)*</a:t>
          </a:r>
          <a:r>
            <a:rPr lang="en-US" sz="2800" b="1" i="0" baseline="0">
              <a:solidFill>
                <a:srgbClr val="C00000"/>
              </a:solidFill>
              <a:latin typeface="Lucida Bright" panose="02040602050505020304" pitchFamily="18" charset="0"/>
            </a:rPr>
            <a:t> added = new reliability</a:t>
          </a:r>
          <a:endParaRPr lang="en-US" sz="2800" b="1" i="0">
            <a:solidFill>
              <a:srgbClr val="C00000"/>
            </a:solidFill>
            <a:latin typeface="Lucida Bright" panose="02040602050505020304" pitchFamily="18" charset="0"/>
          </a:endParaRPr>
        </a:p>
        <a:p>
          <a:endParaRPr lang="en-US" sz="1800" b="0" i="0">
            <a:solidFill>
              <a:schemeClr val="accent2">
                <a:lumMod val="50000"/>
              </a:schemeClr>
            </a:solidFill>
            <a:latin typeface="Lucida Bright" panose="02040602050505020304" pitchFamily="18" charset="0"/>
          </a:endParaRPr>
        </a:p>
      </xdr:txBody>
    </xdr:sp>
    <xdr:clientData/>
  </xdr:twoCellAnchor>
  <xdr:twoCellAnchor>
    <xdr:from>
      <xdr:col>14</xdr:col>
      <xdr:colOff>232410</xdr:colOff>
      <xdr:row>17</xdr:row>
      <xdr:rowOff>11430</xdr:rowOff>
    </xdr:from>
    <xdr:to>
      <xdr:col>17</xdr:col>
      <xdr:colOff>163857</xdr:colOff>
      <xdr:row>21</xdr:row>
      <xdr:rowOff>31</xdr:rowOff>
    </xdr:to>
    <xdr:sp macro="" textlink="">
      <xdr:nvSpPr>
        <xdr:cNvPr id="21" name="TextBox 20">
          <a:extLst>
            <a:ext uri="{FF2B5EF4-FFF2-40B4-BE49-F238E27FC236}">
              <a16:creationId xmlns:a16="http://schemas.microsoft.com/office/drawing/2014/main" id="{00000000-0008-0000-0C00-000015000000}"/>
            </a:ext>
          </a:extLst>
        </xdr:cNvPr>
        <xdr:cNvSpPr txBox="1"/>
      </xdr:nvSpPr>
      <xdr:spPr>
        <a:xfrm>
          <a:off x="9490710" y="3249930"/>
          <a:ext cx="2236497" cy="960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Sequential arrangement</a:t>
          </a:r>
        </a:p>
      </xdr:txBody>
    </xdr:sp>
    <xdr:clientData/>
  </xdr:twoCellAnchor>
  <xdr:twoCellAnchor>
    <xdr:from>
      <xdr:col>14</xdr:col>
      <xdr:colOff>260985</xdr:colOff>
      <xdr:row>24</xdr:row>
      <xdr:rowOff>114300</xdr:rowOff>
    </xdr:from>
    <xdr:to>
      <xdr:col>17</xdr:col>
      <xdr:colOff>175235</xdr:colOff>
      <xdr:row>26</xdr:row>
      <xdr:rowOff>125761</xdr:rowOff>
    </xdr:to>
    <xdr:sp macro="" textlink="">
      <xdr:nvSpPr>
        <xdr:cNvPr id="22" name="TextBox 21">
          <a:extLst>
            <a:ext uri="{FF2B5EF4-FFF2-40B4-BE49-F238E27FC236}">
              <a16:creationId xmlns:a16="http://schemas.microsoft.com/office/drawing/2014/main" id="{00000000-0008-0000-0C00-000016000000}"/>
            </a:ext>
          </a:extLst>
        </xdr:cNvPr>
        <xdr:cNvSpPr txBox="1"/>
      </xdr:nvSpPr>
      <xdr:spPr>
        <a:xfrm>
          <a:off x="9538335" y="5067300"/>
          <a:ext cx="2219300" cy="9449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Parallel</a:t>
          </a:r>
        </a:p>
        <a:p>
          <a:pPr algn="ctr"/>
          <a:r>
            <a:rPr lang="en-US" sz="2400" b="0" i="0">
              <a:latin typeface="Lucida Bright" panose="02040602050505020304" pitchFamily="18" charset="0"/>
            </a:rPr>
            <a:t>arrangement</a:t>
          </a:r>
        </a:p>
      </xdr:txBody>
    </xdr:sp>
    <xdr:clientData/>
  </xdr:twoCellAnchor>
  <xdr:twoCellAnchor>
    <xdr:from>
      <xdr:col>18</xdr:col>
      <xdr:colOff>419100</xdr:colOff>
      <xdr:row>30</xdr:row>
      <xdr:rowOff>419100</xdr:rowOff>
    </xdr:from>
    <xdr:to>
      <xdr:col>18</xdr:col>
      <xdr:colOff>419100</xdr:colOff>
      <xdr:row>33</xdr:row>
      <xdr:rowOff>125778</xdr:rowOff>
    </xdr:to>
    <xdr:cxnSp macro="">
      <xdr:nvCxnSpPr>
        <xdr:cNvPr id="23" name="Straight Arrow Connector 22">
          <a:extLst>
            <a:ext uri="{FF2B5EF4-FFF2-40B4-BE49-F238E27FC236}">
              <a16:creationId xmlns:a16="http://schemas.microsoft.com/office/drawing/2014/main" id="{00000000-0008-0000-0C00-000017000000}"/>
            </a:ext>
          </a:extLst>
        </xdr:cNvPr>
        <xdr:cNvCxnSpPr/>
      </xdr:nvCxnSpPr>
      <xdr:spPr>
        <a:xfrm flipH="1" flipV="1">
          <a:off x="12849225" y="7200900"/>
          <a:ext cx="0" cy="5829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407670</xdr:colOff>
      <xdr:row>31</xdr:row>
      <xdr:rowOff>0</xdr:rowOff>
    </xdr:from>
    <xdr:to>
      <xdr:col>20</xdr:col>
      <xdr:colOff>407670</xdr:colOff>
      <xdr:row>33</xdr:row>
      <xdr:rowOff>125779</xdr:rowOff>
    </xdr:to>
    <xdr:cxnSp macro="">
      <xdr:nvCxnSpPr>
        <xdr:cNvPr id="24" name="Straight Arrow Connector 23">
          <a:extLst>
            <a:ext uri="{FF2B5EF4-FFF2-40B4-BE49-F238E27FC236}">
              <a16:creationId xmlns:a16="http://schemas.microsoft.com/office/drawing/2014/main" id="{00000000-0008-0000-0C00-000018000000}"/>
            </a:ext>
          </a:extLst>
        </xdr:cNvPr>
        <xdr:cNvCxnSpPr/>
      </xdr:nvCxnSpPr>
      <xdr:spPr>
        <a:xfrm flipV="1">
          <a:off x="14342745" y="7210425"/>
          <a:ext cx="0" cy="5734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408215</xdr:colOff>
      <xdr:row>2</xdr:row>
      <xdr:rowOff>163286</xdr:rowOff>
    </xdr:from>
    <xdr:to>
      <xdr:col>20</xdr:col>
      <xdr:colOff>190197</xdr:colOff>
      <xdr:row>7</xdr:row>
      <xdr:rowOff>115661</xdr:rowOff>
    </xdr:to>
    <xdr:sp macro="" textlink="">
      <xdr:nvSpPr>
        <xdr:cNvPr id="25" name="Rounded Rectangle 4">
          <a:extLst>
            <a:ext uri="{FF2B5EF4-FFF2-40B4-BE49-F238E27FC236}">
              <a16:creationId xmlns:a16="http://schemas.microsoft.com/office/drawing/2014/main" id="{00000000-0008-0000-0C00-000019000000}"/>
            </a:ext>
          </a:extLst>
        </xdr:cNvPr>
        <xdr:cNvSpPr/>
      </xdr:nvSpPr>
      <xdr:spPr>
        <a:xfrm>
          <a:off x="11198679" y="544286"/>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30</xdr:col>
      <xdr:colOff>441325</xdr:colOff>
      <xdr:row>13</xdr:row>
      <xdr:rowOff>171449</xdr:rowOff>
    </xdr:from>
    <xdr:to>
      <xdr:col>45</xdr:col>
      <xdr:colOff>361950</xdr:colOff>
      <xdr:row>47</xdr:row>
      <xdr:rowOff>76200</xdr:rowOff>
    </xdr:to>
    <xdr:sp macro="" textlink="">
      <xdr:nvSpPr>
        <xdr:cNvPr id="27" name="TextBox 26">
          <a:extLst>
            <a:ext uri="{FF2B5EF4-FFF2-40B4-BE49-F238E27FC236}">
              <a16:creationId xmlns:a16="http://schemas.microsoft.com/office/drawing/2014/main" id="{00000000-0008-0000-0C00-00001B000000}"/>
            </a:ext>
          </a:extLst>
        </xdr:cNvPr>
        <xdr:cNvSpPr txBox="1"/>
      </xdr:nvSpPr>
      <xdr:spPr>
        <a:xfrm>
          <a:off x="23796625" y="2838449"/>
          <a:ext cx="9064625" cy="8648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a:solidFill>
                <a:srgbClr val="C00000"/>
              </a:solidFill>
              <a:latin typeface="Lucida Bright" panose="02040602050505020304" pitchFamily="18" charset="0"/>
            </a:rPr>
            <a:t>Step 1.</a:t>
          </a:r>
        </a:p>
        <a:p>
          <a:r>
            <a:rPr lang="en-US" sz="2800" b="1">
              <a:solidFill>
                <a:schemeClr val="accent3">
                  <a:lumMod val="50000"/>
                </a:schemeClr>
              </a:solidFill>
              <a:latin typeface="Lucida Bright" panose="02040602050505020304" pitchFamily="18" charset="0"/>
            </a:rPr>
            <a:t>Calculate</a:t>
          </a:r>
          <a:r>
            <a:rPr lang="en-US" sz="2800" b="1" baseline="0">
              <a:solidFill>
                <a:schemeClr val="accent3">
                  <a:lumMod val="50000"/>
                </a:schemeClr>
              </a:solidFill>
              <a:latin typeface="Lucida Bright" panose="02040602050505020304" pitchFamily="18" charset="0"/>
            </a:rPr>
            <a:t> the original reliability of the serial system.</a:t>
          </a:r>
        </a:p>
        <a:p>
          <a:r>
            <a:rPr lang="en-US" sz="2800" baseline="0">
              <a:latin typeface="Lucida Bright" panose="02040602050505020304" pitchFamily="18" charset="0"/>
            </a:rPr>
            <a:t>In this problem this reliability is = to </a:t>
          </a:r>
          <a:r>
            <a:rPr lang="en-US" sz="2800" b="1" baseline="0">
              <a:solidFill>
                <a:srgbClr val="C00000"/>
              </a:solidFill>
              <a:latin typeface="Lucida Bright" panose="02040602050505020304" pitchFamily="18" charset="0"/>
            </a:rPr>
            <a:t>0.7128.</a:t>
          </a:r>
        </a:p>
        <a:p>
          <a:endParaRPr lang="en-US" sz="2800" baseline="0">
            <a:solidFill>
              <a:srgbClr val="C00000"/>
            </a:solidFill>
            <a:latin typeface="Lucida Bright" panose="02040602050505020304" pitchFamily="18" charset="0"/>
          </a:endParaRPr>
        </a:p>
        <a:p>
          <a:r>
            <a:rPr lang="en-US" sz="2800" b="1" baseline="0">
              <a:solidFill>
                <a:srgbClr val="C00000"/>
              </a:solidFill>
              <a:latin typeface="Lucida Bright" panose="02040602050505020304" pitchFamily="18" charset="0"/>
            </a:rPr>
            <a:t>Step 2. </a:t>
          </a:r>
        </a:p>
        <a:p>
          <a:r>
            <a:rPr lang="en-US" sz="2800" b="1" baseline="0">
              <a:solidFill>
                <a:schemeClr val="accent3">
                  <a:lumMod val="50000"/>
                </a:schemeClr>
              </a:solidFill>
              <a:latin typeface="Lucida Bright" panose="02040602050505020304" pitchFamily="18" charset="0"/>
            </a:rPr>
            <a:t>Convert the original serial design to a parallel design by inserting two new components (0.9 and 0.8).</a:t>
          </a:r>
        </a:p>
        <a:p>
          <a:endParaRPr lang="en-US" sz="2800" baseline="0">
            <a:solidFill>
              <a:srgbClr val="C00000"/>
            </a:solidFill>
            <a:latin typeface="Lucida Bright" panose="02040602050505020304" pitchFamily="18" charset="0"/>
          </a:endParaRPr>
        </a:p>
        <a:p>
          <a:r>
            <a:rPr lang="en-US" sz="2800" b="1" baseline="0">
              <a:solidFill>
                <a:srgbClr val="C00000"/>
              </a:solidFill>
              <a:latin typeface="Lucida Bright" panose="02040602050505020304" pitchFamily="18" charset="0"/>
            </a:rPr>
            <a:t>Step 3.</a:t>
          </a:r>
        </a:p>
        <a:p>
          <a:r>
            <a:rPr lang="en-US" sz="2800" b="1" baseline="0">
              <a:solidFill>
                <a:schemeClr val="accent3">
                  <a:lumMod val="50000"/>
                </a:schemeClr>
              </a:solidFill>
              <a:latin typeface="Lucida Bright" panose="02040602050505020304" pitchFamily="18" charset="0"/>
              <a:cs typeface="+mn-cs"/>
            </a:rPr>
            <a:t>Calculate the new reliability for component working in parallel.</a:t>
          </a:r>
        </a:p>
        <a:p>
          <a:endParaRPr lang="en-US" sz="2800" baseline="0">
            <a:solidFill>
              <a:srgbClr val="C00000"/>
            </a:solidFill>
            <a:latin typeface="Lucida Bright" panose="02040602050505020304" pitchFamily="18" charset="0"/>
            <a:cs typeface="Calibri" panose="020F0502020204030204" pitchFamily="34" charset="0"/>
          </a:endParaRPr>
        </a:p>
        <a:p>
          <a:r>
            <a:rPr lang="en-US" sz="2800" b="1" baseline="0">
              <a:solidFill>
                <a:srgbClr val="C00000"/>
              </a:solidFill>
              <a:latin typeface="Lucida Bright" panose="02040602050505020304" pitchFamily="18" charset="0"/>
              <a:cs typeface="Calibri" panose="020F0502020204030204" pitchFamily="34" charset="0"/>
            </a:rPr>
            <a:t>Step 4.</a:t>
          </a:r>
        </a:p>
        <a:p>
          <a:r>
            <a:rPr lang="en-US" sz="2800" b="1" baseline="0">
              <a:solidFill>
                <a:schemeClr val="accent3">
                  <a:lumMod val="50000"/>
                </a:schemeClr>
              </a:solidFill>
              <a:latin typeface="Lucida Bright" panose="02040602050505020304" pitchFamily="18" charset="0"/>
              <a:cs typeface="Calibri" panose="020F0502020204030204" pitchFamily="34" charset="0"/>
            </a:rPr>
            <a:t>Calculate the new reliability of the system.</a:t>
          </a:r>
        </a:p>
        <a:p>
          <a:endParaRPr lang="en-US" sz="2800" baseline="0">
            <a:latin typeface="Lucida Bright" panose="02040602050505020304" pitchFamily="18" charset="0"/>
            <a:cs typeface="Calibri" panose="020F0502020204030204" pitchFamily="34" charset="0"/>
          </a:endParaRPr>
        </a:p>
        <a:p>
          <a:r>
            <a:rPr lang="en-US" sz="2800" baseline="0">
              <a:latin typeface="Lucida Bright" panose="02040602050505020304" pitchFamily="18" charset="0"/>
              <a:cs typeface="Calibri" panose="020F0502020204030204" pitchFamily="34" charset="0"/>
            </a:rPr>
            <a:t>In this problem the new reliability of the system is</a:t>
          </a:r>
          <a:r>
            <a:rPr lang="en-US" sz="2800" b="1" baseline="0">
              <a:solidFill>
                <a:srgbClr val="C00000"/>
              </a:solidFill>
              <a:latin typeface="Lucida Bright" panose="02040602050505020304" pitchFamily="18" charset="0"/>
              <a:cs typeface="Calibri" panose="020F0502020204030204" pitchFamily="34" charset="0"/>
            </a:rPr>
            <a:t> 0.9409</a:t>
          </a:r>
          <a:r>
            <a:rPr lang="en-US" sz="2800" baseline="0">
              <a:latin typeface="Lucida Bright" panose="02040602050505020304" pitchFamily="18" charset="0"/>
              <a:cs typeface="Calibri" panose="020F0502020204030204" pitchFamily="34" charset="0"/>
            </a:rPr>
            <a:t>.</a:t>
          </a:r>
        </a:p>
        <a:p>
          <a:endParaRPr lang="en-US" sz="2400" baseline="0">
            <a:solidFill>
              <a:srgbClr val="C00000"/>
            </a:solidFill>
            <a:latin typeface="Lucida Bright" panose="02040602050505020304" pitchFamily="18" charset="0"/>
            <a:cs typeface="Calibri" panose="020F0502020204030204" pitchFamily="34" charset="0"/>
          </a:endParaRPr>
        </a:p>
      </xdr:txBody>
    </xdr:sp>
    <xdr:clientData/>
  </xdr:twoCellAnchor>
  <xdr:twoCellAnchor>
    <xdr:from>
      <xdr:col>19</xdr:col>
      <xdr:colOff>323850</xdr:colOff>
      <xdr:row>22</xdr:row>
      <xdr:rowOff>114300</xdr:rowOff>
    </xdr:from>
    <xdr:to>
      <xdr:col>21</xdr:col>
      <xdr:colOff>381000</xdr:colOff>
      <xdr:row>28</xdr:row>
      <xdr:rowOff>260168</xdr:rowOff>
    </xdr:to>
    <xdr:sp macro="" textlink="">
      <xdr:nvSpPr>
        <xdr:cNvPr id="28" name="Oval 27">
          <a:extLst>
            <a:ext uri="{FF2B5EF4-FFF2-40B4-BE49-F238E27FC236}">
              <a16:creationId xmlns:a16="http://schemas.microsoft.com/office/drawing/2014/main" id="{00000000-0008-0000-0C00-00001C000000}"/>
            </a:ext>
          </a:extLst>
        </xdr:cNvPr>
        <xdr:cNvSpPr/>
      </xdr:nvSpPr>
      <xdr:spPr>
        <a:xfrm>
          <a:off x="14077950" y="4686300"/>
          <a:ext cx="1924050" cy="212706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14</xdr:col>
      <xdr:colOff>41910</xdr:colOff>
      <xdr:row>27</xdr:row>
      <xdr:rowOff>457200</xdr:rowOff>
    </xdr:from>
    <xdr:to>
      <xdr:col>17</xdr:col>
      <xdr:colOff>234354</xdr:colOff>
      <xdr:row>30</xdr:row>
      <xdr:rowOff>190500</xdr:rowOff>
    </xdr:to>
    <xdr:sp macro="" textlink="">
      <xdr:nvSpPr>
        <xdr:cNvPr id="29" name="Rounded Rectangular Callout 15">
          <a:extLst>
            <a:ext uri="{FF2B5EF4-FFF2-40B4-BE49-F238E27FC236}">
              <a16:creationId xmlns:a16="http://schemas.microsoft.com/office/drawing/2014/main" id="{00000000-0008-0000-0C00-00001D000000}"/>
            </a:ext>
          </a:extLst>
        </xdr:cNvPr>
        <xdr:cNvSpPr/>
      </xdr:nvSpPr>
      <xdr:spPr>
        <a:xfrm>
          <a:off x="9319260" y="6534150"/>
          <a:ext cx="2497494" cy="666750"/>
        </a:xfrm>
        <a:prstGeom prst="wedgeRoundRectCallout">
          <a:avLst>
            <a:gd name="adj1" fmla="val 72371"/>
            <a:gd name="adj2" fmla="val 6330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baseline="0">
              <a:solidFill>
                <a:schemeClr val="tx2">
                  <a:lumMod val="75000"/>
                </a:schemeClr>
              </a:solidFill>
              <a:latin typeface="Lucida Bright" panose="02040602050505020304" pitchFamily="18" charset="0"/>
            </a:rPr>
            <a:t>New  Component Reliability</a:t>
          </a:r>
          <a:endParaRPr lang="en-US" sz="1600" b="0" i="0">
            <a:solidFill>
              <a:schemeClr val="tx2">
                <a:lumMod val="75000"/>
              </a:schemeClr>
            </a:solidFill>
            <a:latin typeface="Lucida Bright" panose="02040602050505020304" pitchFamily="18" charset="0"/>
          </a:endParaRPr>
        </a:p>
      </xdr:txBody>
    </xdr:sp>
    <xdr:clientData/>
  </xdr:twoCellAnchor>
  <xdr:twoCellAnchor>
    <xdr:from>
      <xdr:col>14</xdr:col>
      <xdr:colOff>419100</xdr:colOff>
      <xdr:row>75</xdr:row>
      <xdr:rowOff>124094</xdr:rowOff>
    </xdr:from>
    <xdr:to>
      <xdr:col>21</xdr:col>
      <xdr:colOff>647700</xdr:colOff>
      <xdr:row>87</xdr:row>
      <xdr:rowOff>171450</xdr:rowOff>
    </xdr:to>
    <xdr:sp macro="" textlink="">
      <xdr:nvSpPr>
        <xdr:cNvPr id="30" name="TextBox 29">
          <a:extLst>
            <a:ext uri="{FF2B5EF4-FFF2-40B4-BE49-F238E27FC236}">
              <a16:creationId xmlns:a16="http://schemas.microsoft.com/office/drawing/2014/main" id="{00000000-0008-0000-0C00-00001E000000}"/>
            </a:ext>
          </a:extLst>
        </xdr:cNvPr>
        <xdr:cNvSpPr txBox="1"/>
      </xdr:nvSpPr>
      <xdr:spPr>
        <a:xfrm>
          <a:off x="9696450" y="16869044"/>
          <a:ext cx="6572250" cy="23333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i="0">
              <a:solidFill>
                <a:schemeClr val="accent3">
                  <a:lumMod val="50000"/>
                </a:schemeClr>
              </a:solidFill>
              <a:latin typeface="Lucida Bright" panose="02040602050505020304" pitchFamily="18" charset="0"/>
            </a:rPr>
            <a:t>c)</a:t>
          </a:r>
          <a:r>
            <a:rPr lang="en-US" sz="2800" b="1" i="0" baseline="0">
              <a:solidFill>
                <a:schemeClr val="accent3">
                  <a:lumMod val="50000"/>
                </a:schemeClr>
              </a:solidFill>
              <a:latin typeface="Lucida Bright" panose="02040602050505020304" pitchFamily="18" charset="0"/>
            </a:rPr>
            <a:t> Cost </a:t>
          </a:r>
          <a:r>
            <a:rPr lang="en-US" sz="2800" b="1" i="0">
              <a:solidFill>
                <a:schemeClr val="accent3">
                  <a:lumMod val="50000"/>
                </a:schemeClr>
              </a:solidFill>
              <a:latin typeface="Lucida Bright" panose="02040602050505020304" pitchFamily="18" charset="0"/>
            </a:rPr>
            <a:t>Impact: </a:t>
          </a:r>
        </a:p>
        <a:p>
          <a:endParaRPr lang="en-US" sz="2800" b="0" i="0" baseline="0">
            <a:solidFill>
              <a:schemeClr val="tx2">
                <a:lumMod val="75000"/>
              </a:schemeClr>
            </a:solidFill>
            <a:latin typeface="Lucida Bright" panose="02040602050505020304" pitchFamily="18" charset="0"/>
          </a:endParaRPr>
        </a:p>
        <a:p>
          <a:endParaRPr lang="en-US" sz="2800" b="0" i="0">
            <a:solidFill>
              <a:schemeClr val="accent2">
                <a:lumMod val="50000"/>
              </a:schemeClr>
            </a:solidFill>
            <a:latin typeface="Lucida Bright" panose="02040602050505020304" pitchFamily="18" charset="0"/>
          </a:endParaRPr>
        </a:p>
        <a:p>
          <a:r>
            <a:rPr lang="en-US" sz="2800" b="1" i="0" baseline="0">
              <a:solidFill>
                <a:srgbClr val="C00000"/>
              </a:solidFill>
              <a:latin typeface="Lucida Bright" panose="02040602050505020304" pitchFamily="18" charset="0"/>
            </a:rPr>
            <a:t>(2 * 154,387) * $0.2</a:t>
          </a:r>
          <a:r>
            <a:rPr lang="en-US" sz="2800" b="0" i="0" baseline="0">
              <a:solidFill>
                <a:schemeClr val="accent2">
                  <a:lumMod val="50000"/>
                </a:schemeClr>
              </a:solidFill>
              <a:latin typeface="Lucida Bright" panose="02040602050505020304" pitchFamily="18" charset="0"/>
            </a:rPr>
            <a:t> </a:t>
          </a:r>
          <a:r>
            <a:rPr lang="en-US" sz="2800" b="1" i="0" baseline="0">
              <a:solidFill>
                <a:srgbClr val="C00000"/>
              </a:solidFill>
              <a:latin typeface="Lucida Bright" panose="02040602050505020304" pitchFamily="18" charset="0"/>
            </a:rPr>
            <a:t>= $61,754.80</a:t>
          </a:r>
        </a:p>
      </xdr:txBody>
    </xdr:sp>
    <xdr:clientData/>
  </xdr:twoCellAnchor>
  <xdr:twoCellAnchor>
    <xdr:from>
      <xdr:col>30</xdr:col>
      <xdr:colOff>212725</xdr:colOff>
      <xdr:row>75</xdr:row>
      <xdr:rowOff>-1</xdr:rowOff>
    </xdr:from>
    <xdr:to>
      <xdr:col>45</xdr:col>
      <xdr:colOff>133350</xdr:colOff>
      <xdr:row>95</xdr:row>
      <xdr:rowOff>152400</xdr:rowOff>
    </xdr:to>
    <xdr:sp macro="" textlink="">
      <xdr:nvSpPr>
        <xdr:cNvPr id="31" name="TextBox 30">
          <a:extLst>
            <a:ext uri="{FF2B5EF4-FFF2-40B4-BE49-F238E27FC236}">
              <a16:creationId xmlns:a16="http://schemas.microsoft.com/office/drawing/2014/main" id="{00000000-0008-0000-0C00-00001F000000}"/>
            </a:ext>
          </a:extLst>
        </xdr:cNvPr>
        <xdr:cNvSpPr txBox="1"/>
      </xdr:nvSpPr>
      <xdr:spPr>
        <a:xfrm>
          <a:off x="23568025" y="16744949"/>
          <a:ext cx="9064625" cy="3962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2400" b="0" baseline="0">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1" baseline="0">
              <a:solidFill>
                <a:srgbClr val="C00000"/>
              </a:solidFill>
              <a:effectLst/>
              <a:latin typeface="Lucida Bright" panose="02040602050505020304" pitchFamily="18" charset="0"/>
              <a:ea typeface="+mn-ea"/>
              <a:cs typeface="+mn-cs"/>
            </a:rPr>
            <a:t>Cost Impact  </a:t>
          </a:r>
          <a:endParaRPr lang="en-US" sz="2800" b="1">
            <a:solidFill>
              <a:srgbClr val="C00000"/>
            </a:solidFill>
            <a:effectLst/>
            <a:latin typeface="Lucida Bright" panose="02040602050505020304" pitchFamily="18" charset="0"/>
          </a:endParaRPr>
        </a:p>
        <a:p>
          <a:endParaRPr lang="en-US" sz="2400" b="0" baseline="0">
            <a:latin typeface="Lucida Bright" panose="02040602050505020304" pitchFamily="18" charset="0"/>
            <a:cs typeface="Calibri" panose="020F0502020204030204" pitchFamily="34" charset="0"/>
          </a:endParaRPr>
        </a:p>
        <a:p>
          <a:r>
            <a:rPr lang="en-US" sz="2400" b="0" baseline="0">
              <a:latin typeface="Lucida Bright" panose="02040602050505020304" pitchFamily="18" charset="0"/>
              <a:cs typeface="Calibri" panose="020F0502020204030204" pitchFamily="34" charset="0"/>
            </a:rPr>
            <a:t>The overall cost of the parallel design will be higher than the cost of the original serial design. </a:t>
          </a:r>
        </a:p>
        <a:p>
          <a:endParaRPr lang="en-US" sz="2400" b="0" baseline="0">
            <a:latin typeface="Lucida Bright" panose="02040602050505020304" pitchFamily="18" charset="0"/>
            <a:cs typeface="Calibri" panose="020F0502020204030204" pitchFamily="34" charset="0"/>
          </a:endParaRPr>
        </a:p>
        <a:p>
          <a:r>
            <a:rPr lang="en-US" sz="2400" b="0" baseline="0">
              <a:latin typeface="Lucida Bright" panose="02040602050505020304" pitchFamily="18" charset="0"/>
              <a:cs typeface="Calibri" panose="020F0502020204030204" pitchFamily="34" charset="0"/>
            </a:rPr>
            <a:t>Lets say that each component costs $0.2. The cost increase will be:</a:t>
          </a:r>
        </a:p>
        <a:p>
          <a:endParaRPr lang="en-US" sz="2400" b="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$61,754.80                           </a:t>
          </a:r>
          <a:endParaRPr lang="en-US" sz="2400" b="1">
            <a:solidFill>
              <a:srgbClr val="C00000"/>
            </a:solidFill>
            <a:latin typeface="Lucida Bright" panose="02040602050505020304" pitchFamily="18" charset="0"/>
          </a:endParaRPr>
        </a:p>
      </xdr:txBody>
    </xdr:sp>
    <xdr:clientData/>
  </xdr:twoCellAnchor>
  <xdr:twoCellAnchor>
    <xdr:from>
      <xdr:col>30</xdr:col>
      <xdr:colOff>228600</xdr:colOff>
      <xdr:row>51</xdr:row>
      <xdr:rowOff>38100</xdr:rowOff>
    </xdr:from>
    <xdr:to>
      <xdr:col>45</xdr:col>
      <xdr:colOff>149225</xdr:colOff>
      <xdr:row>68</xdr:row>
      <xdr:rowOff>95250</xdr:rowOff>
    </xdr:to>
    <xdr:sp macro="" textlink="">
      <xdr:nvSpPr>
        <xdr:cNvPr id="32" name="TextBox 31">
          <a:extLst>
            <a:ext uri="{FF2B5EF4-FFF2-40B4-BE49-F238E27FC236}">
              <a16:creationId xmlns:a16="http://schemas.microsoft.com/office/drawing/2014/main" id="{00000000-0008-0000-0C00-000020000000}"/>
            </a:ext>
          </a:extLst>
        </xdr:cNvPr>
        <xdr:cNvSpPr txBox="1"/>
      </xdr:nvSpPr>
      <xdr:spPr>
        <a:xfrm>
          <a:off x="23583900" y="12211050"/>
          <a:ext cx="9064625" cy="329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2400" baseline="0">
            <a:solidFill>
              <a:srgbClr val="C00000"/>
            </a:solidFill>
            <a:latin typeface="Lucida Bright" panose="02040602050505020304" pitchFamily="18" charset="0"/>
            <a:cs typeface="Calibri" panose="020F0502020204030204" pitchFamily="34" charset="0"/>
          </a:endParaRPr>
        </a:p>
        <a:p>
          <a:r>
            <a:rPr lang="en-US" sz="3200" b="1" baseline="0">
              <a:solidFill>
                <a:srgbClr val="C00000"/>
              </a:solidFill>
              <a:latin typeface="Lucida Bright" panose="02040602050505020304" pitchFamily="18" charset="0"/>
              <a:cs typeface="Calibri" panose="020F0502020204030204" pitchFamily="34" charset="0"/>
            </a:rPr>
            <a:t>Inventory Impact  </a:t>
          </a:r>
        </a:p>
        <a:p>
          <a:endParaRPr lang="en-US" sz="3200" b="1" baseline="0">
            <a:solidFill>
              <a:srgbClr val="C00000"/>
            </a:solidFill>
            <a:latin typeface="Lucida Bright" panose="02040602050505020304" pitchFamily="18" charset="0"/>
            <a:cs typeface="Calibri" panose="020F0502020204030204" pitchFamily="34" charset="0"/>
          </a:endParaRPr>
        </a:p>
        <a:p>
          <a:r>
            <a:rPr lang="en-US" sz="2400" b="1" baseline="0">
              <a:solidFill>
                <a:schemeClr val="accent3">
                  <a:lumMod val="50000"/>
                </a:schemeClr>
              </a:solidFill>
              <a:latin typeface="Lucida Bright" panose="02040602050505020304" pitchFamily="18" charset="0"/>
              <a:cs typeface="Calibri" panose="020F0502020204030204" pitchFamily="34" charset="0"/>
            </a:rPr>
            <a:t>Since the number of units to be produced will not change the firm will have to purchase </a:t>
          </a:r>
          <a:r>
            <a:rPr lang="en-US" sz="2400" b="1" baseline="0">
              <a:solidFill>
                <a:srgbClr val="C00000"/>
              </a:solidFill>
              <a:latin typeface="Lucida Bright" panose="02040602050505020304" pitchFamily="18" charset="0"/>
              <a:cs typeface="Calibri" panose="020F0502020204030204" pitchFamily="34" charset="0"/>
            </a:rPr>
            <a:t>2 x 154,387 </a:t>
          </a:r>
          <a:r>
            <a:rPr lang="en-US" sz="2400" b="1" baseline="0">
              <a:solidFill>
                <a:schemeClr val="accent3">
                  <a:lumMod val="50000"/>
                </a:schemeClr>
              </a:solidFill>
              <a:latin typeface="Lucida Bright" panose="02040602050505020304" pitchFamily="18" charset="0"/>
              <a:cs typeface="Calibri" panose="020F0502020204030204" pitchFamily="34" charset="0"/>
            </a:rPr>
            <a:t>new components.</a:t>
          </a:r>
        </a:p>
        <a:p>
          <a:endParaRPr lang="en-US" sz="2400" b="0" baseline="0">
            <a:latin typeface="Lucida Bright" panose="02040602050505020304" pitchFamily="18" charset="0"/>
            <a:cs typeface="Calibri" panose="020F050202020403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258536</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702129" y="106135"/>
          <a:ext cx="1393371"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0D00-000004000000}"/>
            </a:ext>
          </a:extLst>
        </xdr:cNvPr>
        <xdr:cNvSpPr/>
      </xdr:nvSpPr>
      <xdr:spPr>
        <a:xfrm>
          <a:off x="2686684" y="580389"/>
          <a:ext cx="468693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1</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6" name="Straight Connector 5">
          <a:extLst>
            <a:ext uri="{FF2B5EF4-FFF2-40B4-BE49-F238E27FC236}">
              <a16:creationId xmlns:a16="http://schemas.microsoft.com/office/drawing/2014/main" id="{00000000-0008-0000-0D00-000006000000}"/>
            </a:ext>
          </a:extLst>
        </xdr:cNvPr>
        <xdr:cNvCxnSpPr/>
      </xdr:nvCxnSpPr>
      <xdr:spPr>
        <a:xfrm flipH="1">
          <a:off x="1378288" y="7452360"/>
          <a:ext cx="3797" cy="5411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375829</xdr:colOff>
      <xdr:row>13</xdr:row>
      <xdr:rowOff>10340</xdr:rowOff>
    </xdr:from>
    <xdr:to>
      <xdr:col>13</xdr:col>
      <xdr:colOff>118099</xdr:colOff>
      <xdr:row>36</xdr:row>
      <xdr:rowOff>149677</xdr:rowOff>
    </xdr:to>
    <xdr:sp macro="" textlink="">
      <xdr:nvSpPr>
        <xdr:cNvPr id="8" name="TextBox 7">
          <a:extLst>
            <a:ext uri="{FF2B5EF4-FFF2-40B4-BE49-F238E27FC236}">
              <a16:creationId xmlns:a16="http://schemas.microsoft.com/office/drawing/2014/main" id="{00000000-0008-0000-0D00-000008000000}"/>
            </a:ext>
          </a:extLst>
        </xdr:cNvPr>
        <xdr:cNvSpPr txBox="1"/>
      </xdr:nvSpPr>
      <xdr:spPr>
        <a:xfrm>
          <a:off x="375829" y="2486840"/>
          <a:ext cx="8287556" cy="59223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Heiser</a:t>
          </a:r>
          <a:r>
            <a:rPr lang="en-US" sz="800" baseline="0">
              <a:solidFill>
                <a:schemeClr val="bg1"/>
              </a:solidFill>
            </a:rPr>
            <a:t> 9 562</a:t>
          </a:r>
        </a:p>
        <a:p>
          <a:r>
            <a:rPr lang="en-US" sz="2000" b="0" i="0" baseline="0">
              <a:latin typeface="Lucida Bright" panose="02040602050505020304" pitchFamily="18" charset="0"/>
            </a:rPr>
            <a:t>The Best Widget is planning to produce 154, 387 units of  its best selling blender. The blender's performance and operations are controlled by a sensing unit that consists of three electronic components arranged in sequence.  </a:t>
          </a:r>
        </a:p>
        <a:p>
          <a:endParaRPr lang="en-US" sz="2000" b="0" i="0" baseline="0">
            <a:latin typeface="Lucida Bright" panose="02040602050505020304" pitchFamily="18" charset="0"/>
          </a:endParaRPr>
        </a:p>
        <a:p>
          <a:r>
            <a:rPr lang="en-US" sz="2000" b="0" i="0" baseline="0">
              <a:latin typeface="Lucida Bright" panose="02040602050505020304" pitchFamily="18" charset="0"/>
            </a:rPr>
            <a:t>Currently, the reliability of each component is:  0.90, 0.80, 0.99. The overall performance of this arrangement in series is 71.3%. </a:t>
          </a:r>
        </a:p>
        <a:p>
          <a:endParaRPr lang="en-US" sz="2000" b="0" i="0" baseline="0">
            <a:latin typeface="Lucida Bright" panose="02040602050505020304" pitchFamily="18" charset="0"/>
          </a:endParaRPr>
        </a:p>
        <a:p>
          <a:r>
            <a:rPr lang="en-US" sz="2000" b="0" i="0" baseline="0">
              <a:latin typeface="Lucida Bright" panose="02040602050505020304" pitchFamily="18" charset="0"/>
            </a:rPr>
            <a:t>a) This level of performance is not acceptable to customers who expressed their dissatisfaction with their experience with this blender. In response, the management has decided to improve the reliability of a blender to 94.1%.  Use the same components in your solution. Use the parallel design to improve the overall reliability.</a:t>
          </a:r>
        </a:p>
        <a:p>
          <a:endParaRPr lang="en-US" sz="2000" b="0" i="0" baseline="0">
            <a:latin typeface="Lucida Bright" panose="02040602050505020304" pitchFamily="18" charset="0"/>
          </a:endParaRPr>
        </a:p>
        <a:p>
          <a:pPr>
            <a:lnSpc>
              <a:spcPts val="2300"/>
            </a:lnSpc>
          </a:pPr>
          <a:r>
            <a:rPr lang="en-US" sz="2000" b="0" i="0" baseline="0">
              <a:latin typeface="Lucida Bright" panose="02040602050505020304" pitchFamily="18" charset="0"/>
            </a:rPr>
            <a:t>b) What is the impact on the required inventory of each component?</a:t>
          </a:r>
        </a:p>
      </xdr:txBody>
    </xdr:sp>
    <xdr:clientData/>
  </xdr:twoCellAnchor>
  <xdr:twoCellAnchor>
    <xdr:from>
      <xdr:col>13</xdr:col>
      <xdr:colOff>574221</xdr:colOff>
      <xdr:row>13</xdr:row>
      <xdr:rowOff>49802</xdr:rowOff>
    </xdr:from>
    <xdr:to>
      <xdr:col>13</xdr:col>
      <xdr:colOff>600348</xdr:colOff>
      <xdr:row>38</xdr:row>
      <xdr:rowOff>213918</xdr:rowOff>
    </xdr:to>
    <xdr:cxnSp macro="">
      <xdr:nvCxnSpPr>
        <xdr:cNvPr id="11" name="Straight Connector 10">
          <a:extLst>
            <a:ext uri="{FF2B5EF4-FFF2-40B4-BE49-F238E27FC236}">
              <a16:creationId xmlns:a16="http://schemas.microsoft.com/office/drawing/2014/main" id="{00000000-0008-0000-0D00-00000B000000}"/>
            </a:ext>
          </a:extLst>
        </xdr:cNvPr>
        <xdr:cNvCxnSpPr/>
      </xdr:nvCxnSpPr>
      <xdr:spPr>
        <a:xfrm flipH="1">
          <a:off x="9306741" y="2427242"/>
          <a:ext cx="26127" cy="659539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408214</xdr:colOff>
      <xdr:row>3</xdr:row>
      <xdr:rowOff>81642</xdr:rowOff>
    </xdr:from>
    <xdr:to>
      <xdr:col>19</xdr:col>
      <xdr:colOff>625624</xdr:colOff>
      <xdr:row>8</xdr:row>
      <xdr:rowOff>34017</xdr:rowOff>
    </xdr:to>
    <xdr:sp macro="" textlink="">
      <xdr:nvSpPr>
        <xdr:cNvPr id="28" name="Rounded Rectangle 4">
          <a:hlinkClick xmlns:r="http://schemas.openxmlformats.org/officeDocument/2006/relationships" r:id="rId2"/>
          <a:extLst>
            <a:ext uri="{FF2B5EF4-FFF2-40B4-BE49-F238E27FC236}">
              <a16:creationId xmlns:a16="http://schemas.microsoft.com/office/drawing/2014/main" id="{00000000-0008-0000-0D00-00001C000000}"/>
            </a:ext>
          </a:extLst>
        </xdr:cNvPr>
        <xdr:cNvSpPr/>
      </xdr:nvSpPr>
      <xdr:spPr>
        <a:xfrm>
          <a:off x="11198678" y="653142"/>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391433</xdr:colOff>
      <xdr:row>1</xdr:row>
      <xdr:rowOff>153760</xdr:rowOff>
    </xdr:from>
    <xdr:to>
      <xdr:col>4</xdr:col>
      <xdr:colOff>269875</xdr:colOff>
      <xdr:row>9</xdr:row>
      <xdr:rowOff>127000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994683" y="344260"/>
          <a:ext cx="1688192" cy="149724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16</xdr:col>
      <xdr:colOff>730250</xdr:colOff>
      <xdr:row>10</xdr:row>
      <xdr:rowOff>155575</xdr:rowOff>
    </xdr:from>
    <xdr:to>
      <xdr:col>17</xdr:col>
      <xdr:colOff>107315</xdr:colOff>
      <xdr:row>77</xdr:row>
      <xdr:rowOff>127000</xdr:rowOff>
    </xdr:to>
    <xdr:cxnSp macro="">
      <xdr:nvCxnSpPr>
        <xdr:cNvPr id="3" name="Straight Connector 2">
          <a:extLst>
            <a:ext uri="{FF2B5EF4-FFF2-40B4-BE49-F238E27FC236}">
              <a16:creationId xmlns:a16="http://schemas.microsoft.com/office/drawing/2014/main" id="{00000000-0008-0000-0E00-000003000000}"/>
            </a:ext>
          </a:extLst>
        </xdr:cNvPr>
        <xdr:cNvCxnSpPr/>
      </xdr:nvCxnSpPr>
      <xdr:spPr>
        <a:xfrm flipH="1">
          <a:off x="15922625" y="2060575"/>
          <a:ext cx="202565" cy="207041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219074</xdr:colOff>
      <xdr:row>4</xdr:row>
      <xdr:rowOff>63499</xdr:rowOff>
    </xdr:from>
    <xdr:to>
      <xdr:col>12</xdr:col>
      <xdr:colOff>1447800</xdr:colOff>
      <xdr:row>8</xdr:row>
      <xdr:rowOff>57150</xdr:rowOff>
    </xdr:to>
    <xdr:sp macro="" textlink="">
      <xdr:nvSpPr>
        <xdr:cNvPr id="4" name="Rounded Rectangle 3">
          <a:extLst>
            <a:ext uri="{FF2B5EF4-FFF2-40B4-BE49-F238E27FC236}">
              <a16:creationId xmlns:a16="http://schemas.microsoft.com/office/drawing/2014/main" id="{00000000-0008-0000-0E00-000004000000}"/>
            </a:ext>
          </a:extLst>
        </xdr:cNvPr>
        <xdr:cNvSpPr/>
      </xdr:nvSpPr>
      <xdr:spPr>
        <a:xfrm>
          <a:off x="4537074" y="825499"/>
          <a:ext cx="75628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2</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4</xdr:col>
      <xdr:colOff>1254125</xdr:colOff>
      <xdr:row>39</xdr:row>
      <xdr:rowOff>222250</xdr:rowOff>
    </xdr:from>
    <xdr:to>
      <xdr:col>5</xdr:col>
      <xdr:colOff>597739</xdr:colOff>
      <xdr:row>39</xdr:row>
      <xdr:rowOff>222250</xdr:rowOff>
    </xdr:to>
    <xdr:cxnSp macro="">
      <xdr:nvCxnSpPr>
        <xdr:cNvPr id="7" name="Straight Connector 6">
          <a:extLst>
            <a:ext uri="{FF2B5EF4-FFF2-40B4-BE49-F238E27FC236}">
              <a16:creationId xmlns:a16="http://schemas.microsoft.com/office/drawing/2014/main" id="{00000000-0008-0000-0E00-000007000000}"/>
            </a:ext>
          </a:extLst>
        </xdr:cNvPr>
        <xdr:cNvCxnSpPr/>
      </xdr:nvCxnSpPr>
      <xdr:spPr>
        <a:xfrm>
          <a:off x="3667125" y="12731750"/>
          <a:ext cx="64536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1428750</xdr:colOff>
      <xdr:row>39</xdr:row>
      <xdr:rowOff>254000</xdr:rowOff>
    </xdr:from>
    <xdr:to>
      <xdr:col>8</xdr:col>
      <xdr:colOff>63500</xdr:colOff>
      <xdr:row>39</xdr:row>
      <xdr:rowOff>254000</xdr:rowOff>
    </xdr:to>
    <xdr:cxnSp macro="">
      <xdr:nvCxnSpPr>
        <xdr:cNvPr id="8" name="Straight Connector 7">
          <a:extLst>
            <a:ext uri="{FF2B5EF4-FFF2-40B4-BE49-F238E27FC236}">
              <a16:creationId xmlns:a16="http://schemas.microsoft.com/office/drawing/2014/main" id="{00000000-0008-0000-0E00-000008000000}"/>
            </a:ext>
          </a:extLst>
        </xdr:cNvPr>
        <xdr:cNvCxnSpPr/>
      </xdr:nvCxnSpPr>
      <xdr:spPr>
        <a:xfrm>
          <a:off x="5746750" y="12954000"/>
          <a:ext cx="873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1270000</xdr:colOff>
      <xdr:row>41</xdr:row>
      <xdr:rowOff>174625</xdr:rowOff>
    </xdr:from>
    <xdr:to>
      <xdr:col>6</xdr:col>
      <xdr:colOff>2324</xdr:colOff>
      <xdr:row>41</xdr:row>
      <xdr:rowOff>174625</xdr:rowOff>
    </xdr:to>
    <xdr:cxnSp macro="">
      <xdr:nvCxnSpPr>
        <xdr:cNvPr id="9" name="Straight Connector 8">
          <a:extLst>
            <a:ext uri="{FF2B5EF4-FFF2-40B4-BE49-F238E27FC236}">
              <a16:creationId xmlns:a16="http://schemas.microsoft.com/office/drawing/2014/main" id="{00000000-0008-0000-0E00-000009000000}"/>
            </a:ext>
          </a:extLst>
        </xdr:cNvPr>
        <xdr:cNvCxnSpPr/>
      </xdr:nvCxnSpPr>
      <xdr:spPr>
        <a:xfrm>
          <a:off x="3683000" y="13731875"/>
          <a:ext cx="6373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41</xdr:row>
      <xdr:rowOff>190500</xdr:rowOff>
    </xdr:from>
    <xdr:to>
      <xdr:col>8</xdr:col>
      <xdr:colOff>15875</xdr:colOff>
      <xdr:row>41</xdr:row>
      <xdr:rowOff>198120</xdr:rowOff>
    </xdr:to>
    <xdr:cxnSp macro="">
      <xdr:nvCxnSpPr>
        <xdr:cNvPr id="10" name="Straight Connector 9">
          <a:extLst>
            <a:ext uri="{FF2B5EF4-FFF2-40B4-BE49-F238E27FC236}">
              <a16:creationId xmlns:a16="http://schemas.microsoft.com/office/drawing/2014/main" id="{00000000-0008-0000-0E00-00000A000000}"/>
            </a:ext>
          </a:extLst>
        </xdr:cNvPr>
        <xdr:cNvCxnSpPr/>
      </xdr:nvCxnSpPr>
      <xdr:spPr>
        <a:xfrm flipV="1">
          <a:off x="5762625" y="13747750"/>
          <a:ext cx="809625" cy="76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39</xdr:row>
      <xdr:rowOff>167640</xdr:rowOff>
    </xdr:from>
    <xdr:to>
      <xdr:col>10</xdr:col>
      <xdr:colOff>535453</xdr:colOff>
      <xdr:row>40</xdr:row>
      <xdr:rowOff>0</xdr:rowOff>
    </xdr:to>
    <xdr:cxnSp macro="">
      <xdr:nvCxnSpPr>
        <xdr:cNvPr id="11" name="Elbow Connector 12">
          <a:extLst>
            <a:ext uri="{FF2B5EF4-FFF2-40B4-BE49-F238E27FC236}">
              <a16:creationId xmlns:a16="http://schemas.microsoft.com/office/drawing/2014/main" id="{00000000-0008-0000-0E00-00000B000000}"/>
            </a:ext>
          </a:extLst>
        </xdr:cNvPr>
        <xdr:cNvCxnSpPr/>
      </xdr:nvCxnSpPr>
      <xdr:spPr>
        <a:xfrm>
          <a:off x="6486525" y="12769215"/>
          <a:ext cx="1145053" cy="289560"/>
        </a:xfrm>
        <a:prstGeom prst="bentConnector3">
          <a:avLst>
            <a:gd name="adj1" fmla="val 101316"/>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7620</xdr:colOff>
      <xdr:row>40</xdr:row>
      <xdr:rowOff>350520</xdr:rowOff>
    </xdr:from>
    <xdr:to>
      <xdr:col>10</xdr:col>
      <xdr:colOff>456991</xdr:colOff>
      <xdr:row>41</xdr:row>
      <xdr:rowOff>182880</xdr:rowOff>
    </xdr:to>
    <xdr:cxnSp macro="">
      <xdr:nvCxnSpPr>
        <xdr:cNvPr id="12" name="Elbow Connector 13">
          <a:extLst>
            <a:ext uri="{FF2B5EF4-FFF2-40B4-BE49-F238E27FC236}">
              <a16:creationId xmlns:a16="http://schemas.microsoft.com/office/drawing/2014/main" id="{00000000-0008-0000-0E00-00000C000000}"/>
            </a:ext>
          </a:extLst>
        </xdr:cNvPr>
        <xdr:cNvCxnSpPr/>
      </xdr:nvCxnSpPr>
      <xdr:spPr>
        <a:xfrm flipV="1">
          <a:off x="6494145" y="13409295"/>
          <a:ext cx="1058971" cy="232410"/>
        </a:xfrm>
        <a:prstGeom prst="bentConnector3">
          <a:avLst>
            <a:gd name="adj1" fmla="val 104286"/>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32385</xdr:colOff>
      <xdr:row>32</xdr:row>
      <xdr:rowOff>182880</xdr:rowOff>
    </xdr:from>
    <xdr:to>
      <xdr:col>11</xdr:col>
      <xdr:colOff>766028</xdr:colOff>
      <xdr:row>34</xdr:row>
      <xdr:rowOff>3048</xdr:rowOff>
    </xdr:to>
    <xdr:sp macro="" textlink="">
      <xdr:nvSpPr>
        <xdr:cNvPr id="14" name="Rounded Rectangular Callout 15">
          <a:extLst>
            <a:ext uri="{FF2B5EF4-FFF2-40B4-BE49-F238E27FC236}">
              <a16:creationId xmlns:a16="http://schemas.microsoft.com/office/drawing/2014/main" id="{00000000-0008-0000-0E00-00000E000000}"/>
            </a:ext>
          </a:extLst>
        </xdr:cNvPr>
        <xdr:cNvSpPr/>
      </xdr:nvSpPr>
      <xdr:spPr>
        <a:xfrm>
          <a:off x="7128510" y="10212705"/>
          <a:ext cx="1676618" cy="620268"/>
        </a:xfrm>
        <a:prstGeom prst="wedgeRoundRectCallout">
          <a:avLst>
            <a:gd name="adj1" fmla="val -96812"/>
            <a:gd name="adj2" fmla="val 12717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New Reliability</a:t>
          </a:r>
        </a:p>
      </xdr:txBody>
    </xdr:sp>
    <xdr:clientData/>
  </xdr:twoCellAnchor>
  <xdr:twoCellAnchor>
    <xdr:from>
      <xdr:col>10</xdr:col>
      <xdr:colOff>226695</xdr:colOff>
      <xdr:row>27</xdr:row>
      <xdr:rowOff>30480</xdr:rowOff>
    </xdr:from>
    <xdr:to>
      <xdr:col>12</xdr:col>
      <xdr:colOff>7606</xdr:colOff>
      <xdr:row>28</xdr:row>
      <xdr:rowOff>167640</xdr:rowOff>
    </xdr:to>
    <xdr:sp macro="" textlink="">
      <xdr:nvSpPr>
        <xdr:cNvPr id="15" name="Rounded Rectangular Callout 16">
          <a:extLst>
            <a:ext uri="{FF2B5EF4-FFF2-40B4-BE49-F238E27FC236}">
              <a16:creationId xmlns:a16="http://schemas.microsoft.com/office/drawing/2014/main" id="{00000000-0008-0000-0E00-00000F000000}"/>
            </a:ext>
          </a:extLst>
        </xdr:cNvPr>
        <xdr:cNvSpPr/>
      </xdr:nvSpPr>
      <xdr:spPr>
        <a:xfrm>
          <a:off x="7322820" y="8202930"/>
          <a:ext cx="1638286" cy="565785"/>
        </a:xfrm>
        <a:prstGeom prst="wedgeRoundRectCallout">
          <a:avLst>
            <a:gd name="adj1" fmla="val -95042"/>
            <a:gd name="adj2" fmla="val -963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New Reliability</a:t>
          </a:r>
        </a:p>
      </xdr:txBody>
    </xdr:sp>
    <xdr:clientData/>
  </xdr:twoCellAnchor>
  <xdr:twoCellAnchor>
    <xdr:from>
      <xdr:col>5</xdr:col>
      <xdr:colOff>7620</xdr:colOff>
      <xdr:row>15</xdr:row>
      <xdr:rowOff>274320</xdr:rowOff>
    </xdr:from>
    <xdr:to>
      <xdr:col>5</xdr:col>
      <xdr:colOff>608544</xdr:colOff>
      <xdr:row>15</xdr:row>
      <xdr:rowOff>274320</xdr:rowOff>
    </xdr:to>
    <xdr:cxnSp macro="">
      <xdr:nvCxnSpPr>
        <xdr:cNvPr id="16" name="Straight Connector 15">
          <a:extLst>
            <a:ext uri="{FF2B5EF4-FFF2-40B4-BE49-F238E27FC236}">
              <a16:creationId xmlns:a16="http://schemas.microsoft.com/office/drawing/2014/main" id="{00000000-0008-0000-0E00-000010000000}"/>
            </a:ext>
          </a:extLst>
        </xdr:cNvPr>
        <xdr:cNvCxnSpPr/>
      </xdr:nvCxnSpPr>
      <xdr:spPr>
        <a:xfrm flipV="1">
          <a:off x="3388995" y="3341370"/>
          <a:ext cx="6009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19</xdr:row>
      <xdr:rowOff>304800</xdr:rowOff>
    </xdr:from>
    <xdr:to>
      <xdr:col>5</xdr:col>
      <xdr:colOff>608544</xdr:colOff>
      <xdr:row>19</xdr:row>
      <xdr:rowOff>304800</xdr:rowOff>
    </xdr:to>
    <xdr:cxnSp macro="">
      <xdr:nvCxnSpPr>
        <xdr:cNvPr id="17" name="Straight Connector 16">
          <a:extLst>
            <a:ext uri="{FF2B5EF4-FFF2-40B4-BE49-F238E27FC236}">
              <a16:creationId xmlns:a16="http://schemas.microsoft.com/office/drawing/2014/main" id="{00000000-0008-0000-0E00-000011000000}"/>
            </a:ext>
          </a:extLst>
        </xdr:cNvPr>
        <xdr:cNvCxnSpPr/>
      </xdr:nvCxnSpPr>
      <xdr:spPr>
        <a:xfrm flipV="1">
          <a:off x="3388995" y="5191125"/>
          <a:ext cx="6009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19</xdr:row>
      <xdr:rowOff>274320</xdr:rowOff>
    </xdr:from>
    <xdr:to>
      <xdr:col>8</xdr:col>
      <xdr:colOff>7710</xdr:colOff>
      <xdr:row>19</xdr:row>
      <xdr:rowOff>274320</xdr:rowOff>
    </xdr:to>
    <xdr:cxnSp macro="">
      <xdr:nvCxnSpPr>
        <xdr:cNvPr id="18" name="Straight Connector 17">
          <a:extLst>
            <a:ext uri="{FF2B5EF4-FFF2-40B4-BE49-F238E27FC236}">
              <a16:creationId xmlns:a16="http://schemas.microsoft.com/office/drawing/2014/main" id="{00000000-0008-0000-0E00-000012000000}"/>
            </a:ext>
          </a:extLst>
        </xdr:cNvPr>
        <xdr:cNvCxnSpPr/>
      </xdr:nvCxnSpPr>
      <xdr:spPr>
        <a:xfrm flipV="1">
          <a:off x="4933950" y="5160645"/>
          <a:ext cx="61731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25</xdr:row>
      <xdr:rowOff>198120</xdr:rowOff>
    </xdr:from>
    <xdr:to>
      <xdr:col>8</xdr:col>
      <xdr:colOff>7710</xdr:colOff>
      <xdr:row>25</xdr:row>
      <xdr:rowOff>198120</xdr:rowOff>
    </xdr:to>
    <xdr:cxnSp macro="">
      <xdr:nvCxnSpPr>
        <xdr:cNvPr id="19" name="Straight Connector 18">
          <a:extLst>
            <a:ext uri="{FF2B5EF4-FFF2-40B4-BE49-F238E27FC236}">
              <a16:creationId xmlns:a16="http://schemas.microsoft.com/office/drawing/2014/main" id="{00000000-0008-0000-0E00-000013000000}"/>
            </a:ext>
          </a:extLst>
        </xdr:cNvPr>
        <xdr:cNvCxnSpPr/>
      </xdr:nvCxnSpPr>
      <xdr:spPr>
        <a:xfrm>
          <a:off x="4933950" y="7732395"/>
          <a:ext cx="61731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33</xdr:row>
      <xdr:rowOff>152400</xdr:rowOff>
    </xdr:from>
    <xdr:to>
      <xdr:col>5</xdr:col>
      <xdr:colOff>573315</xdr:colOff>
      <xdr:row>33</xdr:row>
      <xdr:rowOff>152400</xdr:rowOff>
    </xdr:to>
    <xdr:cxnSp macro="">
      <xdr:nvCxnSpPr>
        <xdr:cNvPr id="20" name="Straight Connector 19">
          <a:extLst>
            <a:ext uri="{FF2B5EF4-FFF2-40B4-BE49-F238E27FC236}">
              <a16:creationId xmlns:a16="http://schemas.microsoft.com/office/drawing/2014/main" id="{00000000-0008-0000-0E00-000014000000}"/>
            </a:ext>
          </a:extLst>
        </xdr:cNvPr>
        <xdr:cNvCxnSpPr/>
      </xdr:nvCxnSpPr>
      <xdr:spPr>
        <a:xfrm flipV="1">
          <a:off x="3381375" y="10582275"/>
          <a:ext cx="57331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xdr:colOff>
      <xdr:row>25</xdr:row>
      <xdr:rowOff>198120</xdr:rowOff>
    </xdr:from>
    <xdr:to>
      <xdr:col>6</xdr:col>
      <xdr:colOff>0</xdr:colOff>
      <xdr:row>25</xdr:row>
      <xdr:rowOff>198120</xdr:rowOff>
    </xdr:to>
    <xdr:cxnSp macro="">
      <xdr:nvCxnSpPr>
        <xdr:cNvPr id="21" name="Straight Connector 20">
          <a:extLst>
            <a:ext uri="{FF2B5EF4-FFF2-40B4-BE49-F238E27FC236}">
              <a16:creationId xmlns:a16="http://schemas.microsoft.com/office/drawing/2014/main" id="{00000000-0008-0000-0E00-000015000000}"/>
            </a:ext>
          </a:extLst>
        </xdr:cNvPr>
        <xdr:cNvCxnSpPr/>
      </xdr:nvCxnSpPr>
      <xdr:spPr>
        <a:xfrm flipV="1">
          <a:off x="3427095" y="7732395"/>
          <a:ext cx="56388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634365</xdr:colOff>
      <xdr:row>23</xdr:row>
      <xdr:rowOff>388620</xdr:rowOff>
    </xdr:from>
    <xdr:to>
      <xdr:col>4</xdr:col>
      <xdr:colOff>634365</xdr:colOff>
      <xdr:row>24</xdr:row>
      <xdr:rowOff>444629</xdr:rowOff>
    </xdr:to>
    <xdr:cxnSp macro="">
      <xdr:nvCxnSpPr>
        <xdr:cNvPr id="22" name="Straight Connector 21">
          <a:extLst>
            <a:ext uri="{FF2B5EF4-FFF2-40B4-BE49-F238E27FC236}">
              <a16:creationId xmlns:a16="http://schemas.microsoft.com/office/drawing/2014/main" id="{00000000-0008-0000-0E00-000016000000}"/>
            </a:ext>
          </a:extLst>
        </xdr:cNvPr>
        <xdr:cNvCxnSpPr/>
      </xdr:nvCxnSpPr>
      <xdr:spPr>
        <a:xfrm>
          <a:off x="3047365" y="7040245"/>
          <a:ext cx="0" cy="45288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646430</xdr:colOff>
      <xdr:row>23</xdr:row>
      <xdr:rowOff>349885</xdr:rowOff>
    </xdr:from>
    <xdr:to>
      <xdr:col>8</xdr:col>
      <xdr:colOff>646430</xdr:colOff>
      <xdr:row>24</xdr:row>
      <xdr:rowOff>410845</xdr:rowOff>
    </xdr:to>
    <xdr:cxnSp macro="">
      <xdr:nvCxnSpPr>
        <xdr:cNvPr id="23" name="Straight Connector 22">
          <a:extLst>
            <a:ext uri="{FF2B5EF4-FFF2-40B4-BE49-F238E27FC236}">
              <a16:creationId xmlns:a16="http://schemas.microsoft.com/office/drawing/2014/main" id="{00000000-0008-0000-0E00-000017000000}"/>
            </a:ext>
          </a:extLst>
        </xdr:cNvPr>
        <xdr:cNvCxnSpPr/>
      </xdr:nvCxnSpPr>
      <xdr:spPr>
        <a:xfrm flipH="1">
          <a:off x="7202805" y="6874510"/>
          <a:ext cx="0" cy="4578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876300</xdr:colOff>
      <xdr:row>15</xdr:row>
      <xdr:rowOff>81915</xdr:rowOff>
    </xdr:from>
    <xdr:to>
      <xdr:col>13</xdr:col>
      <xdr:colOff>156284</xdr:colOff>
      <xdr:row>16</xdr:row>
      <xdr:rowOff>30577</xdr:rowOff>
    </xdr:to>
    <xdr:sp macro="" textlink="">
      <xdr:nvSpPr>
        <xdr:cNvPr id="24" name="Rounded Rectangular Callout 25">
          <a:extLst>
            <a:ext uri="{FF2B5EF4-FFF2-40B4-BE49-F238E27FC236}">
              <a16:creationId xmlns:a16="http://schemas.microsoft.com/office/drawing/2014/main" id="{00000000-0008-0000-0E00-000018000000}"/>
            </a:ext>
          </a:extLst>
        </xdr:cNvPr>
        <xdr:cNvSpPr/>
      </xdr:nvSpPr>
      <xdr:spPr>
        <a:xfrm>
          <a:off x="8915400" y="3148965"/>
          <a:ext cx="1651709" cy="567787"/>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rgbClr val="FFFF00"/>
              </a:solidFill>
            </a:rPr>
            <a:t>Answer</a:t>
          </a:r>
        </a:p>
      </xdr:txBody>
    </xdr:sp>
    <xdr:clientData/>
  </xdr:twoCellAnchor>
  <xdr:twoCellAnchor>
    <xdr:from>
      <xdr:col>11</xdr:col>
      <xdr:colOff>798195</xdr:colOff>
      <xdr:row>19</xdr:row>
      <xdr:rowOff>121920</xdr:rowOff>
    </xdr:from>
    <xdr:to>
      <xdr:col>13</xdr:col>
      <xdr:colOff>62960</xdr:colOff>
      <xdr:row>20</xdr:row>
      <xdr:rowOff>106680</xdr:rowOff>
    </xdr:to>
    <xdr:sp macro="" textlink="">
      <xdr:nvSpPr>
        <xdr:cNvPr id="25" name="Rounded Rectangular Callout 26">
          <a:extLst>
            <a:ext uri="{FF2B5EF4-FFF2-40B4-BE49-F238E27FC236}">
              <a16:creationId xmlns:a16="http://schemas.microsoft.com/office/drawing/2014/main" id="{00000000-0008-0000-0E00-000019000000}"/>
            </a:ext>
          </a:extLst>
        </xdr:cNvPr>
        <xdr:cNvSpPr/>
      </xdr:nvSpPr>
      <xdr:spPr>
        <a:xfrm>
          <a:off x="8837295" y="5008245"/>
          <a:ext cx="1636490" cy="556260"/>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rgbClr val="FFFF00"/>
              </a:solidFill>
            </a:rPr>
            <a:t>Answer</a:t>
          </a:r>
        </a:p>
      </xdr:txBody>
    </xdr:sp>
    <xdr:clientData/>
  </xdr:twoCellAnchor>
  <xdr:twoCellAnchor>
    <xdr:from>
      <xdr:col>11</xdr:col>
      <xdr:colOff>798195</xdr:colOff>
      <xdr:row>25</xdr:row>
      <xdr:rowOff>30480</xdr:rowOff>
    </xdr:from>
    <xdr:to>
      <xdr:col>13</xdr:col>
      <xdr:colOff>78386</xdr:colOff>
      <xdr:row>26</xdr:row>
      <xdr:rowOff>122023</xdr:rowOff>
    </xdr:to>
    <xdr:sp macro="" textlink="">
      <xdr:nvSpPr>
        <xdr:cNvPr id="26" name="Rounded Rectangular Callout 27">
          <a:extLst>
            <a:ext uri="{FF2B5EF4-FFF2-40B4-BE49-F238E27FC236}">
              <a16:creationId xmlns:a16="http://schemas.microsoft.com/office/drawing/2014/main" id="{00000000-0008-0000-0E00-00001A000000}"/>
            </a:ext>
          </a:extLst>
        </xdr:cNvPr>
        <xdr:cNvSpPr/>
      </xdr:nvSpPr>
      <xdr:spPr>
        <a:xfrm>
          <a:off x="8837295" y="7564755"/>
          <a:ext cx="1651916" cy="539218"/>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rgbClr val="FFFF00"/>
              </a:solidFill>
            </a:rPr>
            <a:t>Answer</a:t>
          </a:r>
        </a:p>
      </xdr:txBody>
    </xdr:sp>
    <xdr:clientData/>
  </xdr:twoCellAnchor>
  <xdr:twoCellAnchor>
    <xdr:from>
      <xdr:col>11</xdr:col>
      <xdr:colOff>798195</xdr:colOff>
      <xdr:row>34</xdr:row>
      <xdr:rowOff>274320</xdr:rowOff>
    </xdr:from>
    <xdr:to>
      <xdr:col>13</xdr:col>
      <xdr:colOff>78386</xdr:colOff>
      <xdr:row>36</xdr:row>
      <xdr:rowOff>198120</xdr:rowOff>
    </xdr:to>
    <xdr:sp macro="" textlink="">
      <xdr:nvSpPr>
        <xdr:cNvPr id="27" name="Rounded Rectangular Callout 28">
          <a:extLst>
            <a:ext uri="{FF2B5EF4-FFF2-40B4-BE49-F238E27FC236}">
              <a16:creationId xmlns:a16="http://schemas.microsoft.com/office/drawing/2014/main" id="{00000000-0008-0000-0E00-00001B000000}"/>
            </a:ext>
          </a:extLst>
        </xdr:cNvPr>
        <xdr:cNvSpPr/>
      </xdr:nvSpPr>
      <xdr:spPr>
        <a:xfrm>
          <a:off x="8837295" y="11104245"/>
          <a:ext cx="1651916" cy="657225"/>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rgbClr val="FFFF00"/>
              </a:solidFill>
            </a:rPr>
            <a:t>Answer</a:t>
          </a:r>
        </a:p>
      </xdr:txBody>
    </xdr:sp>
    <xdr:clientData/>
  </xdr:twoCellAnchor>
  <xdr:twoCellAnchor>
    <xdr:from>
      <xdr:col>13</xdr:col>
      <xdr:colOff>436245</xdr:colOff>
      <xdr:row>66</xdr:row>
      <xdr:rowOff>108585</xdr:rowOff>
    </xdr:from>
    <xdr:to>
      <xdr:col>15</xdr:col>
      <xdr:colOff>655308</xdr:colOff>
      <xdr:row>69</xdr:row>
      <xdr:rowOff>149225</xdr:rowOff>
    </xdr:to>
    <xdr:sp macro="" textlink="">
      <xdr:nvSpPr>
        <xdr:cNvPr id="28" name="Rounded Rectangular Callout 29">
          <a:extLst>
            <a:ext uri="{FF2B5EF4-FFF2-40B4-BE49-F238E27FC236}">
              <a16:creationId xmlns:a16="http://schemas.microsoft.com/office/drawing/2014/main" id="{00000000-0008-0000-0E00-00001C000000}"/>
            </a:ext>
          </a:extLst>
        </xdr:cNvPr>
        <xdr:cNvSpPr/>
      </xdr:nvSpPr>
      <xdr:spPr>
        <a:xfrm>
          <a:off x="12548870" y="20301585"/>
          <a:ext cx="2552688" cy="612140"/>
        </a:xfrm>
        <a:prstGeom prst="wedgeRoundRectCallout">
          <a:avLst>
            <a:gd name="adj1" fmla="val -64570"/>
            <a:gd name="adj2" fmla="val 109655"/>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rgbClr val="FFFF00"/>
              </a:solidFill>
            </a:rPr>
            <a:t>Answer</a:t>
          </a:r>
        </a:p>
      </xdr:txBody>
    </xdr:sp>
    <xdr:clientData/>
  </xdr:twoCellAnchor>
  <xdr:twoCellAnchor>
    <xdr:from>
      <xdr:col>7</xdr:col>
      <xdr:colOff>0</xdr:colOff>
      <xdr:row>33</xdr:row>
      <xdr:rowOff>174625</xdr:rowOff>
    </xdr:from>
    <xdr:to>
      <xdr:col>7</xdr:col>
      <xdr:colOff>777875</xdr:colOff>
      <xdr:row>33</xdr:row>
      <xdr:rowOff>174625</xdr:rowOff>
    </xdr:to>
    <xdr:cxnSp macro="">
      <xdr:nvCxnSpPr>
        <xdr:cNvPr id="29" name="Straight Connector 28">
          <a:extLst>
            <a:ext uri="{FF2B5EF4-FFF2-40B4-BE49-F238E27FC236}">
              <a16:creationId xmlns:a16="http://schemas.microsoft.com/office/drawing/2014/main" id="{00000000-0008-0000-0E00-00001D000000}"/>
            </a:ext>
          </a:extLst>
        </xdr:cNvPr>
        <xdr:cNvCxnSpPr/>
      </xdr:nvCxnSpPr>
      <xdr:spPr>
        <a:xfrm flipV="1">
          <a:off x="5762625" y="10572750"/>
          <a:ext cx="7778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634365</xdr:colOff>
      <xdr:row>32</xdr:row>
      <xdr:rowOff>0</xdr:rowOff>
    </xdr:from>
    <xdr:to>
      <xdr:col>4</xdr:col>
      <xdr:colOff>634365</xdr:colOff>
      <xdr:row>33</xdr:row>
      <xdr:rowOff>0</xdr:rowOff>
    </xdr:to>
    <xdr:cxnSp macro="">
      <xdr:nvCxnSpPr>
        <xdr:cNvPr id="30" name="Straight Connector 29">
          <a:extLst>
            <a:ext uri="{FF2B5EF4-FFF2-40B4-BE49-F238E27FC236}">
              <a16:creationId xmlns:a16="http://schemas.microsoft.com/office/drawing/2014/main" id="{00000000-0008-0000-0E00-00001E000000}"/>
            </a:ext>
          </a:extLst>
        </xdr:cNvPr>
        <xdr:cNvCxnSpPr/>
      </xdr:nvCxnSpPr>
      <xdr:spPr>
        <a:xfrm flipH="1">
          <a:off x="3047365" y="10001250"/>
          <a:ext cx="0" cy="396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695960</xdr:colOff>
      <xdr:row>31</xdr:row>
      <xdr:rowOff>428625</xdr:rowOff>
    </xdr:from>
    <xdr:to>
      <xdr:col>6</xdr:col>
      <xdr:colOff>695960</xdr:colOff>
      <xdr:row>33</xdr:row>
      <xdr:rowOff>76835</xdr:rowOff>
    </xdr:to>
    <xdr:cxnSp macro="">
      <xdr:nvCxnSpPr>
        <xdr:cNvPr id="31" name="Straight Connector 30">
          <a:extLst>
            <a:ext uri="{FF2B5EF4-FFF2-40B4-BE49-F238E27FC236}">
              <a16:creationId xmlns:a16="http://schemas.microsoft.com/office/drawing/2014/main" id="{00000000-0008-0000-0E00-00001F000000}"/>
            </a:ext>
          </a:extLst>
        </xdr:cNvPr>
        <xdr:cNvCxnSpPr/>
      </xdr:nvCxnSpPr>
      <xdr:spPr>
        <a:xfrm flipH="1">
          <a:off x="5013960" y="9985375"/>
          <a:ext cx="0" cy="48958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664210</xdr:colOff>
      <xdr:row>32</xdr:row>
      <xdr:rowOff>22860</xdr:rowOff>
    </xdr:from>
    <xdr:to>
      <xdr:col>8</xdr:col>
      <xdr:colOff>664210</xdr:colOff>
      <xdr:row>32</xdr:row>
      <xdr:rowOff>393114</xdr:rowOff>
    </xdr:to>
    <xdr:cxnSp macro="">
      <xdr:nvCxnSpPr>
        <xdr:cNvPr id="32" name="Straight Connector 31">
          <a:extLst>
            <a:ext uri="{FF2B5EF4-FFF2-40B4-BE49-F238E27FC236}">
              <a16:creationId xmlns:a16="http://schemas.microsoft.com/office/drawing/2014/main" id="{00000000-0008-0000-0E00-000020000000}"/>
            </a:ext>
          </a:extLst>
        </xdr:cNvPr>
        <xdr:cNvCxnSpPr/>
      </xdr:nvCxnSpPr>
      <xdr:spPr>
        <a:xfrm flipH="1">
          <a:off x="7220585" y="10024110"/>
          <a:ext cx="0" cy="3702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206375</xdr:colOff>
      <xdr:row>2</xdr:row>
      <xdr:rowOff>174625</xdr:rowOff>
    </xdr:from>
    <xdr:to>
      <xdr:col>20</xdr:col>
      <xdr:colOff>509964</xdr:colOff>
      <xdr:row>7</xdr:row>
      <xdr:rowOff>127000</xdr:rowOff>
    </xdr:to>
    <xdr:sp macro="" textlink="">
      <xdr:nvSpPr>
        <xdr:cNvPr id="34" name="Rounded Rectangle 4">
          <a:extLst>
            <a:ext uri="{FF2B5EF4-FFF2-40B4-BE49-F238E27FC236}">
              <a16:creationId xmlns:a16="http://schemas.microsoft.com/office/drawing/2014/main" id="{00000000-0008-0000-0E00-000022000000}"/>
            </a:ext>
          </a:extLst>
        </xdr:cNvPr>
        <xdr:cNvSpPr/>
      </xdr:nvSpPr>
      <xdr:spPr>
        <a:xfrm>
          <a:off x="12795250" y="555625"/>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2</xdr:col>
      <xdr:colOff>301625</xdr:colOff>
      <xdr:row>17</xdr:row>
      <xdr:rowOff>63500</xdr:rowOff>
    </xdr:from>
    <xdr:to>
      <xdr:col>17</xdr:col>
      <xdr:colOff>111125</xdr:colOff>
      <xdr:row>17</xdr:row>
      <xdr:rowOff>63500</xdr:rowOff>
    </xdr:to>
    <xdr:cxnSp macro="">
      <xdr:nvCxnSpPr>
        <xdr:cNvPr id="44" name="Straight Connector 43">
          <a:extLst>
            <a:ext uri="{FF2B5EF4-FFF2-40B4-BE49-F238E27FC236}">
              <a16:creationId xmlns:a16="http://schemas.microsoft.com/office/drawing/2014/main" id="{00000000-0008-0000-0E00-00002C000000}"/>
            </a:ext>
          </a:extLst>
        </xdr:cNvPr>
        <xdr:cNvCxnSpPr/>
      </xdr:nvCxnSpPr>
      <xdr:spPr>
        <a:xfrm>
          <a:off x="1508125" y="4143375"/>
          <a:ext cx="137795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285750</xdr:colOff>
      <xdr:row>21</xdr:row>
      <xdr:rowOff>317500</xdr:rowOff>
    </xdr:from>
    <xdr:to>
      <xdr:col>17</xdr:col>
      <xdr:colOff>95250</xdr:colOff>
      <xdr:row>21</xdr:row>
      <xdr:rowOff>317500</xdr:rowOff>
    </xdr:to>
    <xdr:cxnSp macro="">
      <xdr:nvCxnSpPr>
        <xdr:cNvPr id="48" name="Straight Connector 47">
          <a:extLst>
            <a:ext uri="{FF2B5EF4-FFF2-40B4-BE49-F238E27FC236}">
              <a16:creationId xmlns:a16="http://schemas.microsoft.com/office/drawing/2014/main" id="{00000000-0008-0000-0E00-000030000000}"/>
            </a:ext>
          </a:extLst>
        </xdr:cNvPr>
        <xdr:cNvCxnSpPr/>
      </xdr:nvCxnSpPr>
      <xdr:spPr>
        <a:xfrm>
          <a:off x="1492250" y="6143625"/>
          <a:ext cx="137795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263525</xdr:colOff>
      <xdr:row>29</xdr:row>
      <xdr:rowOff>9525</xdr:rowOff>
    </xdr:from>
    <xdr:to>
      <xdr:col>17</xdr:col>
      <xdr:colOff>73025</xdr:colOff>
      <xdr:row>29</xdr:row>
      <xdr:rowOff>9525</xdr:rowOff>
    </xdr:to>
    <xdr:cxnSp macro="">
      <xdr:nvCxnSpPr>
        <xdr:cNvPr id="49" name="Straight Connector 48">
          <a:extLst>
            <a:ext uri="{FF2B5EF4-FFF2-40B4-BE49-F238E27FC236}">
              <a16:creationId xmlns:a16="http://schemas.microsoft.com/office/drawing/2014/main" id="{00000000-0008-0000-0E00-000031000000}"/>
            </a:ext>
          </a:extLst>
        </xdr:cNvPr>
        <xdr:cNvCxnSpPr/>
      </xdr:nvCxnSpPr>
      <xdr:spPr>
        <a:xfrm>
          <a:off x="1470025" y="8836025"/>
          <a:ext cx="137795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333375</xdr:colOff>
      <xdr:row>37</xdr:row>
      <xdr:rowOff>15875</xdr:rowOff>
    </xdr:from>
    <xdr:to>
      <xdr:col>17</xdr:col>
      <xdr:colOff>15875</xdr:colOff>
      <xdr:row>37</xdr:row>
      <xdr:rowOff>15875</xdr:rowOff>
    </xdr:to>
    <xdr:cxnSp macro="">
      <xdr:nvCxnSpPr>
        <xdr:cNvPr id="50" name="Straight Connector 49">
          <a:extLst>
            <a:ext uri="{FF2B5EF4-FFF2-40B4-BE49-F238E27FC236}">
              <a16:creationId xmlns:a16="http://schemas.microsoft.com/office/drawing/2014/main" id="{00000000-0008-0000-0E00-000032000000}"/>
            </a:ext>
          </a:extLst>
        </xdr:cNvPr>
        <xdr:cNvCxnSpPr/>
      </xdr:nvCxnSpPr>
      <xdr:spPr>
        <a:xfrm>
          <a:off x="1539875" y="11826875"/>
          <a:ext cx="136525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31750</xdr:colOff>
      <xdr:row>77</xdr:row>
      <xdr:rowOff>79375</xdr:rowOff>
    </xdr:from>
    <xdr:to>
      <xdr:col>16</xdr:col>
      <xdr:colOff>762000</xdr:colOff>
      <xdr:row>77</xdr:row>
      <xdr:rowOff>95250</xdr:rowOff>
    </xdr:to>
    <xdr:cxnSp macro="">
      <xdr:nvCxnSpPr>
        <xdr:cNvPr id="52" name="Straight Connector 51">
          <a:extLst>
            <a:ext uri="{FF2B5EF4-FFF2-40B4-BE49-F238E27FC236}">
              <a16:creationId xmlns:a16="http://schemas.microsoft.com/office/drawing/2014/main" id="{00000000-0008-0000-0E00-000034000000}"/>
            </a:ext>
          </a:extLst>
        </xdr:cNvPr>
        <xdr:cNvCxnSpPr/>
      </xdr:nvCxnSpPr>
      <xdr:spPr>
        <a:xfrm>
          <a:off x="1238250" y="22717125"/>
          <a:ext cx="14716125"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7620</xdr:colOff>
      <xdr:row>44</xdr:row>
      <xdr:rowOff>350520</xdr:rowOff>
    </xdr:from>
    <xdr:to>
      <xdr:col>12</xdr:col>
      <xdr:colOff>456991</xdr:colOff>
      <xdr:row>45</xdr:row>
      <xdr:rowOff>182880</xdr:rowOff>
    </xdr:to>
    <xdr:cxnSp macro="">
      <xdr:nvCxnSpPr>
        <xdr:cNvPr id="55" name="Elbow Connector 13">
          <a:extLst>
            <a:ext uri="{FF2B5EF4-FFF2-40B4-BE49-F238E27FC236}">
              <a16:creationId xmlns:a16="http://schemas.microsoft.com/office/drawing/2014/main" id="{00000000-0008-0000-0E00-000037000000}"/>
            </a:ext>
          </a:extLst>
        </xdr:cNvPr>
        <xdr:cNvCxnSpPr/>
      </xdr:nvCxnSpPr>
      <xdr:spPr>
        <a:xfrm flipV="1">
          <a:off x="7929245" y="13320395"/>
          <a:ext cx="1052621" cy="197485"/>
        </a:xfrm>
        <a:prstGeom prst="bentConnector3">
          <a:avLst>
            <a:gd name="adj1" fmla="val 112397"/>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1174750</xdr:colOff>
      <xdr:row>43</xdr:row>
      <xdr:rowOff>142875</xdr:rowOff>
    </xdr:from>
    <xdr:to>
      <xdr:col>12</xdr:col>
      <xdr:colOff>555625</xdr:colOff>
      <xdr:row>43</xdr:row>
      <xdr:rowOff>349250</xdr:rowOff>
    </xdr:to>
    <xdr:cxnSp macro="">
      <xdr:nvCxnSpPr>
        <xdr:cNvPr id="56" name="Elbow Connector 12">
          <a:extLst>
            <a:ext uri="{FF2B5EF4-FFF2-40B4-BE49-F238E27FC236}">
              <a16:creationId xmlns:a16="http://schemas.microsoft.com/office/drawing/2014/main" id="{00000000-0008-0000-0E00-000038000000}"/>
            </a:ext>
          </a:extLst>
        </xdr:cNvPr>
        <xdr:cNvCxnSpPr/>
      </xdr:nvCxnSpPr>
      <xdr:spPr>
        <a:xfrm>
          <a:off x="9699625" y="14208125"/>
          <a:ext cx="1508125" cy="206375"/>
        </a:xfrm>
        <a:prstGeom prst="bentConnector3">
          <a:avLst>
            <a:gd name="adj1" fmla="val 103684"/>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603250</xdr:colOff>
      <xdr:row>51</xdr:row>
      <xdr:rowOff>0</xdr:rowOff>
    </xdr:from>
    <xdr:to>
      <xdr:col>10</xdr:col>
      <xdr:colOff>603250</xdr:colOff>
      <xdr:row>53</xdr:row>
      <xdr:rowOff>63500</xdr:rowOff>
    </xdr:to>
    <xdr:cxnSp macro="">
      <xdr:nvCxnSpPr>
        <xdr:cNvPr id="68" name="Straight Connector 67">
          <a:extLst>
            <a:ext uri="{FF2B5EF4-FFF2-40B4-BE49-F238E27FC236}">
              <a16:creationId xmlns:a16="http://schemas.microsoft.com/office/drawing/2014/main" id="{00000000-0008-0000-0E00-000044000000}"/>
            </a:ext>
          </a:extLst>
        </xdr:cNvPr>
        <xdr:cNvCxnSpPr/>
      </xdr:nvCxnSpPr>
      <xdr:spPr>
        <a:xfrm flipH="1">
          <a:off x="9128125" y="16287750"/>
          <a:ext cx="0" cy="444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603250</xdr:colOff>
      <xdr:row>53</xdr:row>
      <xdr:rowOff>317500</xdr:rowOff>
    </xdr:from>
    <xdr:to>
      <xdr:col>10</xdr:col>
      <xdr:colOff>603250</xdr:colOff>
      <xdr:row>56</xdr:row>
      <xdr:rowOff>15875</xdr:rowOff>
    </xdr:to>
    <xdr:cxnSp macro="">
      <xdr:nvCxnSpPr>
        <xdr:cNvPr id="70" name="Straight Connector 69">
          <a:extLst>
            <a:ext uri="{FF2B5EF4-FFF2-40B4-BE49-F238E27FC236}">
              <a16:creationId xmlns:a16="http://schemas.microsoft.com/office/drawing/2014/main" id="{00000000-0008-0000-0E00-000046000000}"/>
            </a:ext>
          </a:extLst>
        </xdr:cNvPr>
        <xdr:cNvCxnSpPr/>
      </xdr:nvCxnSpPr>
      <xdr:spPr>
        <a:xfrm flipH="1">
          <a:off x="9128125" y="16986250"/>
          <a:ext cx="0" cy="444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184150</xdr:colOff>
      <xdr:row>42</xdr:row>
      <xdr:rowOff>184150</xdr:rowOff>
    </xdr:from>
    <xdr:to>
      <xdr:col>16</xdr:col>
      <xdr:colOff>819150</xdr:colOff>
      <xdr:row>42</xdr:row>
      <xdr:rowOff>184150</xdr:rowOff>
    </xdr:to>
    <xdr:cxnSp macro="">
      <xdr:nvCxnSpPr>
        <xdr:cNvPr id="71" name="Straight Connector 70">
          <a:extLst>
            <a:ext uri="{FF2B5EF4-FFF2-40B4-BE49-F238E27FC236}">
              <a16:creationId xmlns:a16="http://schemas.microsoft.com/office/drawing/2014/main" id="{00000000-0008-0000-0E00-000047000000}"/>
            </a:ext>
          </a:extLst>
        </xdr:cNvPr>
        <xdr:cNvCxnSpPr/>
      </xdr:nvCxnSpPr>
      <xdr:spPr>
        <a:xfrm>
          <a:off x="1390650" y="13884275"/>
          <a:ext cx="14620875" cy="0"/>
        </a:xfrm>
        <a:prstGeom prst="line">
          <a:avLst/>
        </a:prstGeom>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206375</xdr:colOff>
      <xdr:row>43</xdr:row>
      <xdr:rowOff>365124</xdr:rowOff>
    </xdr:from>
    <xdr:to>
      <xdr:col>8</xdr:col>
      <xdr:colOff>746125</xdr:colOff>
      <xdr:row>45</xdr:row>
      <xdr:rowOff>238125</xdr:rowOff>
    </xdr:to>
    <xdr:sp macro="" textlink="">
      <xdr:nvSpPr>
        <xdr:cNvPr id="78" name="TextBox 77">
          <a:extLst>
            <a:ext uri="{FF2B5EF4-FFF2-40B4-BE49-F238E27FC236}">
              <a16:creationId xmlns:a16="http://schemas.microsoft.com/office/drawing/2014/main" id="{00000000-0008-0000-0E00-00004E000000}"/>
            </a:ext>
          </a:extLst>
        </xdr:cNvPr>
        <xdr:cNvSpPr txBox="1"/>
      </xdr:nvSpPr>
      <xdr:spPr>
        <a:xfrm>
          <a:off x="2619375" y="14430374"/>
          <a:ext cx="4683125" cy="603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800" b="0" i="0">
              <a:latin typeface="Lucida Bright" panose="02040602050505020304" pitchFamily="18" charset="0"/>
            </a:rPr>
            <a:t>First Conversion</a:t>
          </a:r>
        </a:p>
      </xdr:txBody>
    </xdr:sp>
    <xdr:clientData/>
  </xdr:twoCellAnchor>
  <xdr:twoCellAnchor>
    <xdr:from>
      <xdr:col>4</xdr:col>
      <xdr:colOff>166688</xdr:colOff>
      <xdr:row>42</xdr:row>
      <xdr:rowOff>357184</xdr:rowOff>
    </xdr:from>
    <xdr:to>
      <xdr:col>8</xdr:col>
      <xdr:colOff>1222378</xdr:colOff>
      <xdr:row>43</xdr:row>
      <xdr:rowOff>333374</xdr:rowOff>
    </xdr:to>
    <xdr:sp macro="" textlink="">
      <xdr:nvSpPr>
        <xdr:cNvPr id="82" name="Left Brace 81">
          <a:extLst>
            <a:ext uri="{FF2B5EF4-FFF2-40B4-BE49-F238E27FC236}">
              <a16:creationId xmlns:a16="http://schemas.microsoft.com/office/drawing/2014/main" id="{00000000-0008-0000-0E00-000052000000}"/>
            </a:ext>
          </a:extLst>
        </xdr:cNvPr>
        <xdr:cNvSpPr/>
      </xdr:nvSpPr>
      <xdr:spPr>
        <a:xfrm rot="16200000">
          <a:off x="5008563" y="11628434"/>
          <a:ext cx="341315" cy="5199065"/>
        </a:xfrm>
        <a:prstGeom prst="lef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231775</xdr:colOff>
      <xdr:row>52</xdr:row>
      <xdr:rowOff>88899</xdr:rowOff>
    </xdr:from>
    <xdr:to>
      <xdr:col>8</xdr:col>
      <xdr:colOff>771525</xdr:colOff>
      <xdr:row>54</xdr:row>
      <xdr:rowOff>136525</xdr:rowOff>
    </xdr:to>
    <xdr:sp macro="" textlink="">
      <xdr:nvSpPr>
        <xdr:cNvPr id="83" name="TextBox 82">
          <a:extLst>
            <a:ext uri="{FF2B5EF4-FFF2-40B4-BE49-F238E27FC236}">
              <a16:creationId xmlns:a16="http://schemas.microsoft.com/office/drawing/2014/main" id="{00000000-0008-0000-0E00-000053000000}"/>
            </a:ext>
          </a:extLst>
        </xdr:cNvPr>
        <xdr:cNvSpPr txBox="1"/>
      </xdr:nvSpPr>
      <xdr:spPr>
        <a:xfrm>
          <a:off x="2644775" y="16567149"/>
          <a:ext cx="4683125" cy="603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800" b="0" i="0">
              <a:latin typeface="Lucida Bright" panose="02040602050505020304" pitchFamily="18" charset="0"/>
            </a:rPr>
            <a:t>Second Conversion</a:t>
          </a:r>
        </a:p>
      </xdr:txBody>
    </xdr:sp>
    <xdr:clientData/>
  </xdr:twoCellAnchor>
  <xdr:twoCellAnchor>
    <xdr:from>
      <xdr:col>4</xdr:col>
      <xdr:colOff>238124</xdr:colOff>
      <xdr:row>61</xdr:row>
      <xdr:rowOff>238126</xdr:rowOff>
    </xdr:from>
    <xdr:to>
      <xdr:col>8</xdr:col>
      <xdr:colOff>587374</xdr:colOff>
      <xdr:row>64</xdr:row>
      <xdr:rowOff>158751</xdr:rowOff>
    </xdr:to>
    <xdr:sp macro="" textlink="">
      <xdr:nvSpPr>
        <xdr:cNvPr id="86" name="TextBox 85">
          <a:extLst>
            <a:ext uri="{FF2B5EF4-FFF2-40B4-BE49-F238E27FC236}">
              <a16:creationId xmlns:a16="http://schemas.microsoft.com/office/drawing/2014/main" id="{00000000-0008-0000-0E00-000056000000}"/>
            </a:ext>
          </a:extLst>
        </xdr:cNvPr>
        <xdr:cNvSpPr txBox="1"/>
      </xdr:nvSpPr>
      <xdr:spPr>
        <a:xfrm>
          <a:off x="2651124" y="18954751"/>
          <a:ext cx="4492625" cy="10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Third</a:t>
          </a:r>
          <a:r>
            <a:rPr lang="en-US" sz="2400" b="0" i="0" baseline="0">
              <a:latin typeface="Lucida Bright" panose="02040602050505020304" pitchFamily="18" charset="0"/>
            </a:rPr>
            <a:t> Conversion</a:t>
          </a:r>
          <a:endParaRPr lang="en-US" sz="2400" b="0" i="0">
            <a:latin typeface="Lucida Bright" panose="02040602050505020304" pitchFamily="18" charset="0"/>
          </a:endParaRPr>
        </a:p>
      </xdr:txBody>
    </xdr:sp>
    <xdr:clientData/>
  </xdr:twoCellAnchor>
  <xdr:twoCellAnchor>
    <xdr:from>
      <xdr:col>2</xdr:col>
      <xdr:colOff>177800</xdr:colOff>
      <xdr:row>47</xdr:row>
      <xdr:rowOff>130175</xdr:rowOff>
    </xdr:from>
    <xdr:to>
      <xdr:col>17</xdr:col>
      <xdr:colOff>31750</xdr:colOff>
      <xdr:row>48</xdr:row>
      <xdr:rowOff>0</xdr:rowOff>
    </xdr:to>
    <xdr:cxnSp macro="">
      <xdr:nvCxnSpPr>
        <xdr:cNvPr id="87" name="Straight Connector 86">
          <a:extLst>
            <a:ext uri="{FF2B5EF4-FFF2-40B4-BE49-F238E27FC236}">
              <a16:creationId xmlns:a16="http://schemas.microsoft.com/office/drawing/2014/main" id="{00000000-0008-0000-0E00-000057000000}"/>
            </a:ext>
          </a:extLst>
        </xdr:cNvPr>
        <xdr:cNvCxnSpPr/>
      </xdr:nvCxnSpPr>
      <xdr:spPr>
        <a:xfrm>
          <a:off x="1384300" y="15481300"/>
          <a:ext cx="14665325" cy="60325"/>
        </a:xfrm>
        <a:prstGeom prst="line">
          <a:avLst/>
        </a:prstGeom>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155575</xdr:colOff>
      <xdr:row>58</xdr:row>
      <xdr:rowOff>12700</xdr:rowOff>
    </xdr:from>
    <xdr:to>
      <xdr:col>16</xdr:col>
      <xdr:colOff>790575</xdr:colOff>
      <xdr:row>58</xdr:row>
      <xdr:rowOff>12700</xdr:rowOff>
    </xdr:to>
    <xdr:cxnSp macro="">
      <xdr:nvCxnSpPr>
        <xdr:cNvPr id="88" name="Straight Connector 87">
          <a:extLst>
            <a:ext uri="{FF2B5EF4-FFF2-40B4-BE49-F238E27FC236}">
              <a16:creationId xmlns:a16="http://schemas.microsoft.com/office/drawing/2014/main" id="{00000000-0008-0000-0E00-000058000000}"/>
            </a:ext>
          </a:extLst>
        </xdr:cNvPr>
        <xdr:cNvCxnSpPr/>
      </xdr:nvCxnSpPr>
      <xdr:spPr>
        <a:xfrm>
          <a:off x="1362075" y="18157825"/>
          <a:ext cx="14620875" cy="0"/>
        </a:xfrm>
        <a:prstGeom prst="line">
          <a:avLst/>
        </a:prstGeom>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365125</xdr:colOff>
      <xdr:row>18</xdr:row>
      <xdr:rowOff>349250</xdr:rowOff>
    </xdr:from>
    <xdr:to>
      <xdr:col>19</xdr:col>
      <xdr:colOff>476250</xdr:colOff>
      <xdr:row>20</xdr:row>
      <xdr:rowOff>317500</xdr:rowOff>
    </xdr:to>
    <xdr:sp macro="" textlink="">
      <xdr:nvSpPr>
        <xdr:cNvPr id="57" name="Rounded Rectangle 4">
          <a:extLst>
            <a:ext uri="{FF2B5EF4-FFF2-40B4-BE49-F238E27FC236}">
              <a16:creationId xmlns:a16="http://schemas.microsoft.com/office/drawing/2014/main" id="{00000000-0008-0000-0E00-000039000000}"/>
            </a:ext>
          </a:extLst>
        </xdr:cNvPr>
        <xdr:cNvSpPr/>
      </xdr:nvSpPr>
      <xdr:spPr>
        <a:xfrm>
          <a:off x="16383000" y="4730750"/>
          <a:ext cx="2428875" cy="904875"/>
        </a:xfrm>
        <a:prstGeom prst="roundRect">
          <a:avLst/>
        </a:prstGeom>
        <a:solidFill>
          <a:schemeClr val="accent3">
            <a:lumMod val="75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Example</a:t>
          </a:r>
        </a:p>
      </xdr:txBody>
    </xdr:sp>
    <xdr:clientData/>
  </xdr:twoCellAnchor>
  <xdr:twoCellAnchor>
    <xdr:from>
      <xdr:col>18</xdr:col>
      <xdr:colOff>782955</xdr:colOff>
      <xdr:row>22</xdr:row>
      <xdr:rowOff>375285</xdr:rowOff>
    </xdr:from>
    <xdr:to>
      <xdr:col>18</xdr:col>
      <xdr:colOff>782955</xdr:colOff>
      <xdr:row>23</xdr:row>
      <xdr:rowOff>381000</xdr:rowOff>
    </xdr:to>
    <xdr:cxnSp macro="">
      <xdr:nvCxnSpPr>
        <xdr:cNvPr id="58" name="Straight Connector 57">
          <a:extLst>
            <a:ext uri="{FF2B5EF4-FFF2-40B4-BE49-F238E27FC236}">
              <a16:creationId xmlns:a16="http://schemas.microsoft.com/office/drawing/2014/main" id="{00000000-0008-0000-0E00-00003A000000}"/>
            </a:ext>
          </a:extLst>
        </xdr:cNvPr>
        <xdr:cNvCxnSpPr/>
      </xdr:nvCxnSpPr>
      <xdr:spPr>
        <a:xfrm>
          <a:off x="17673955" y="6487160"/>
          <a:ext cx="0" cy="41846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349250</xdr:colOff>
      <xdr:row>49</xdr:row>
      <xdr:rowOff>127000</xdr:rowOff>
    </xdr:from>
    <xdr:to>
      <xdr:col>11</xdr:col>
      <xdr:colOff>793750</xdr:colOff>
      <xdr:row>57</xdr:row>
      <xdr:rowOff>15875</xdr:rowOff>
    </xdr:to>
    <xdr:sp macro="" textlink="">
      <xdr:nvSpPr>
        <xdr:cNvPr id="5" name="Right Brace 4">
          <a:extLst>
            <a:ext uri="{FF2B5EF4-FFF2-40B4-BE49-F238E27FC236}">
              <a16:creationId xmlns:a16="http://schemas.microsoft.com/office/drawing/2014/main" id="{00000000-0008-0000-0E00-000005000000}"/>
            </a:ext>
          </a:extLst>
        </xdr:cNvPr>
        <xdr:cNvSpPr/>
      </xdr:nvSpPr>
      <xdr:spPr>
        <a:xfrm>
          <a:off x="10080625" y="15859125"/>
          <a:ext cx="444500" cy="21113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142875</xdr:colOff>
      <xdr:row>51</xdr:row>
      <xdr:rowOff>111125</xdr:rowOff>
    </xdr:from>
    <xdr:to>
      <xdr:col>14</xdr:col>
      <xdr:colOff>508000</xdr:colOff>
      <xdr:row>55</xdr:row>
      <xdr:rowOff>95250</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10795000" y="16398875"/>
          <a:ext cx="2571750" cy="109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aseline="0"/>
            <a:t>Rearrange and shown</a:t>
          </a:r>
          <a:endParaRPr lang="en-US" sz="2800"/>
        </a:p>
      </xdr:txBody>
    </xdr:sp>
    <xdr:clientData/>
  </xdr:twoCellAnchor>
  <xdr:twoCellAnchor>
    <xdr:from>
      <xdr:col>12</xdr:col>
      <xdr:colOff>952500</xdr:colOff>
      <xdr:row>45</xdr:row>
      <xdr:rowOff>127000</xdr:rowOff>
    </xdr:from>
    <xdr:to>
      <xdr:col>12</xdr:col>
      <xdr:colOff>952500</xdr:colOff>
      <xdr:row>51</xdr:row>
      <xdr:rowOff>47625</xdr:rowOff>
    </xdr:to>
    <xdr:cxnSp macro="">
      <xdr:nvCxnSpPr>
        <xdr:cNvPr id="33" name="Straight Arrow Connector 32">
          <a:extLst>
            <a:ext uri="{FF2B5EF4-FFF2-40B4-BE49-F238E27FC236}">
              <a16:creationId xmlns:a16="http://schemas.microsoft.com/office/drawing/2014/main" id="{00000000-0008-0000-0E00-000021000000}"/>
            </a:ext>
          </a:extLst>
        </xdr:cNvPr>
        <xdr:cNvCxnSpPr/>
      </xdr:nvCxnSpPr>
      <xdr:spPr>
        <a:xfrm>
          <a:off x="11604625" y="14922500"/>
          <a:ext cx="0" cy="141287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88900</xdr:colOff>
      <xdr:row>60</xdr:row>
      <xdr:rowOff>41275</xdr:rowOff>
    </xdr:from>
    <xdr:to>
      <xdr:col>11</xdr:col>
      <xdr:colOff>533400</xdr:colOff>
      <xdr:row>64</xdr:row>
      <xdr:rowOff>79375</xdr:rowOff>
    </xdr:to>
    <xdr:sp macro="" textlink="">
      <xdr:nvSpPr>
        <xdr:cNvPr id="59" name="Right Brace 58">
          <a:extLst>
            <a:ext uri="{FF2B5EF4-FFF2-40B4-BE49-F238E27FC236}">
              <a16:creationId xmlns:a16="http://schemas.microsoft.com/office/drawing/2014/main" id="{00000000-0008-0000-0E00-00003B000000}"/>
            </a:ext>
          </a:extLst>
        </xdr:cNvPr>
        <xdr:cNvSpPr/>
      </xdr:nvSpPr>
      <xdr:spPr>
        <a:xfrm>
          <a:off x="9820275" y="18567400"/>
          <a:ext cx="444500" cy="13239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47625</xdr:colOff>
      <xdr:row>50</xdr:row>
      <xdr:rowOff>79375</xdr:rowOff>
    </xdr:from>
    <xdr:to>
      <xdr:col>11</xdr:col>
      <xdr:colOff>492125</xdr:colOff>
      <xdr:row>53</xdr:row>
      <xdr:rowOff>349250</xdr:rowOff>
    </xdr:to>
    <xdr:sp macro="" textlink="">
      <xdr:nvSpPr>
        <xdr:cNvPr id="60" name="Right Brace 59">
          <a:extLst>
            <a:ext uri="{FF2B5EF4-FFF2-40B4-BE49-F238E27FC236}">
              <a16:creationId xmlns:a16="http://schemas.microsoft.com/office/drawing/2014/main" id="{00000000-0008-0000-0E00-00003C000000}"/>
            </a:ext>
          </a:extLst>
        </xdr:cNvPr>
        <xdr:cNvSpPr/>
      </xdr:nvSpPr>
      <xdr:spPr>
        <a:xfrm>
          <a:off x="9779000" y="16002000"/>
          <a:ext cx="444500" cy="1016000"/>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381000</xdr:colOff>
      <xdr:row>52</xdr:row>
      <xdr:rowOff>63500</xdr:rowOff>
    </xdr:from>
    <xdr:to>
      <xdr:col>12</xdr:col>
      <xdr:colOff>269875</xdr:colOff>
      <xdr:row>61</xdr:row>
      <xdr:rowOff>317500</xdr:rowOff>
    </xdr:to>
    <xdr:cxnSp macro="">
      <xdr:nvCxnSpPr>
        <xdr:cNvPr id="39" name="Straight Arrow Connector 38">
          <a:extLst>
            <a:ext uri="{FF2B5EF4-FFF2-40B4-BE49-F238E27FC236}">
              <a16:creationId xmlns:a16="http://schemas.microsoft.com/office/drawing/2014/main" id="{00000000-0008-0000-0E00-000027000000}"/>
            </a:ext>
          </a:extLst>
        </xdr:cNvPr>
        <xdr:cNvCxnSpPr/>
      </xdr:nvCxnSpPr>
      <xdr:spPr>
        <a:xfrm>
          <a:off x="10112375" y="16541750"/>
          <a:ext cx="809625" cy="249237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0</xdr:colOff>
      <xdr:row>63</xdr:row>
      <xdr:rowOff>15875</xdr:rowOff>
    </xdr:from>
    <xdr:to>
      <xdr:col>12</xdr:col>
      <xdr:colOff>428625</xdr:colOff>
      <xdr:row>69</xdr:row>
      <xdr:rowOff>206375</xdr:rowOff>
    </xdr:to>
    <xdr:cxnSp macro="">
      <xdr:nvCxnSpPr>
        <xdr:cNvPr id="62" name="Straight Arrow Connector 61">
          <a:extLst>
            <a:ext uri="{FF2B5EF4-FFF2-40B4-BE49-F238E27FC236}">
              <a16:creationId xmlns:a16="http://schemas.microsoft.com/office/drawing/2014/main" id="{00000000-0008-0000-0E00-00003E000000}"/>
            </a:ext>
          </a:extLst>
        </xdr:cNvPr>
        <xdr:cNvCxnSpPr/>
      </xdr:nvCxnSpPr>
      <xdr:spPr>
        <a:xfrm flipH="1">
          <a:off x="9731375" y="19462750"/>
          <a:ext cx="1349375" cy="150812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269875</xdr:colOff>
      <xdr:row>56</xdr:row>
      <xdr:rowOff>333375</xdr:rowOff>
    </xdr:from>
    <xdr:to>
      <xdr:col>9</xdr:col>
      <xdr:colOff>285750</xdr:colOff>
      <xdr:row>73</xdr:row>
      <xdr:rowOff>31750</xdr:rowOff>
    </xdr:to>
    <xdr:cxnSp macro="">
      <xdr:nvCxnSpPr>
        <xdr:cNvPr id="65" name="Straight Arrow Connector 64">
          <a:extLst>
            <a:ext uri="{FF2B5EF4-FFF2-40B4-BE49-F238E27FC236}">
              <a16:creationId xmlns:a16="http://schemas.microsoft.com/office/drawing/2014/main" id="{00000000-0008-0000-0E00-000041000000}"/>
            </a:ext>
          </a:extLst>
        </xdr:cNvPr>
        <xdr:cNvCxnSpPr/>
      </xdr:nvCxnSpPr>
      <xdr:spPr>
        <a:xfrm>
          <a:off x="8191500" y="17922875"/>
          <a:ext cx="15875" cy="38100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16</xdr:col>
      <xdr:colOff>47625</xdr:colOff>
      <xdr:row>48</xdr:row>
      <xdr:rowOff>31750</xdr:rowOff>
    </xdr:from>
    <xdr:ext cx="184731" cy="264560"/>
    <xdr:sp macro="" textlink="">
      <xdr:nvSpPr>
        <xdr:cNvPr id="46" name="TextBox 45">
          <a:extLst>
            <a:ext uri="{FF2B5EF4-FFF2-40B4-BE49-F238E27FC236}">
              <a16:creationId xmlns:a16="http://schemas.microsoft.com/office/drawing/2014/main" id="{00000000-0008-0000-0E00-00002E000000}"/>
            </a:ext>
          </a:extLst>
        </xdr:cNvPr>
        <xdr:cNvSpPr txBox="1"/>
      </xdr:nvSpPr>
      <xdr:spPr>
        <a:xfrm>
          <a:off x="15240000" y="1557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17</xdr:col>
      <xdr:colOff>396875</xdr:colOff>
      <xdr:row>13</xdr:row>
      <xdr:rowOff>174625</xdr:rowOff>
    </xdr:from>
    <xdr:to>
      <xdr:col>20</xdr:col>
      <xdr:colOff>523875</xdr:colOff>
      <xdr:row>15</xdr:row>
      <xdr:rowOff>555625</xdr:rowOff>
    </xdr:to>
    <xdr:sp macro="" textlink="">
      <xdr:nvSpPr>
        <xdr:cNvPr id="51" name="TextBox 50">
          <a:extLst>
            <a:ext uri="{FF2B5EF4-FFF2-40B4-BE49-F238E27FC236}">
              <a16:creationId xmlns:a16="http://schemas.microsoft.com/office/drawing/2014/main" id="{00000000-0008-0000-0E00-000033000000}"/>
            </a:ext>
          </a:extLst>
        </xdr:cNvPr>
        <xdr:cNvSpPr txBox="1"/>
      </xdr:nvSpPr>
      <xdr:spPr>
        <a:xfrm>
          <a:off x="16414750" y="2651125"/>
          <a:ext cx="3190875"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Lower</a:t>
          </a:r>
          <a:r>
            <a:rPr lang="en-US" sz="1600" baseline="0"/>
            <a:t> reliability Component is backed up by the higher reliability component.</a:t>
          </a:r>
          <a:endParaRPr lang="en-US" sz="16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390525</xdr:colOff>
      <xdr:row>9</xdr:row>
      <xdr:rowOff>85725</xdr:rowOff>
    </xdr:from>
    <xdr:to>
      <xdr:col>18</xdr:col>
      <xdr:colOff>66675</xdr:colOff>
      <xdr:row>18</xdr:row>
      <xdr:rowOff>57150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3438525" y="1800225"/>
              <a:ext cx="7600950" cy="168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rPr>
                <a:t>Use an </a:t>
              </a:r>
              <a14:m>
                <m:oMath xmlns:m="http://schemas.openxmlformats.org/officeDocument/2006/math">
                  <m:acc>
                    <m:accPr>
                      <m:chr m:val="̅"/>
                      <m:ctrlPr>
                        <a:rPr lang="en-US" sz="1800" b="1" i="1">
                          <a:solidFill>
                            <a:srgbClr val="C00000"/>
                          </a:solidFill>
                          <a:latin typeface="Cambria Math" panose="02040503050406030204" pitchFamily="18" charset="0"/>
                        </a:rPr>
                      </m:ctrlPr>
                    </m:accPr>
                    <m:e>
                      <m:r>
                        <a:rPr lang="en-US" sz="1800" b="1" i="1">
                          <a:solidFill>
                            <a:srgbClr val="C00000"/>
                          </a:solidFill>
                          <a:latin typeface="Cambria Math"/>
                        </a:rPr>
                        <m:t>𝑿</m:t>
                      </m:r>
                    </m:e>
                  </m:acc>
                </m:oMath>
              </a14:m>
              <a:r>
                <a:rPr lang="en-US" sz="1800" b="1">
                  <a:solidFill>
                    <a:srgbClr val="C00000"/>
                  </a:solidFill>
                </a:rPr>
                <a:t>Chart and and</a:t>
              </a:r>
              <a14:m>
                <m:oMath xmlns:m="http://schemas.openxmlformats.org/officeDocument/2006/math">
                  <m:acc>
                    <m:accPr>
                      <m:chr m:val="̅"/>
                      <m:ctrlPr>
                        <a:rPr lang="en-US" sz="1800" b="1" i="1">
                          <a:solidFill>
                            <a:srgbClr val="C00000"/>
                          </a:solidFill>
                          <a:latin typeface="Cambria Math" panose="02040503050406030204" pitchFamily="18" charset="0"/>
                        </a:rPr>
                      </m:ctrlPr>
                    </m:accPr>
                    <m:e>
                      <m:r>
                        <a:rPr lang="en-US" sz="1800" b="1" i="1">
                          <a:solidFill>
                            <a:srgbClr val="C00000"/>
                          </a:solidFill>
                          <a:latin typeface="Cambria Math"/>
                        </a:rPr>
                        <m:t> </m:t>
                      </m:r>
                      <m:r>
                        <a:rPr lang="en-US" sz="1800" b="1" i="1">
                          <a:solidFill>
                            <a:srgbClr val="C00000"/>
                          </a:solidFill>
                          <a:latin typeface="Cambria Math"/>
                        </a:rPr>
                        <m:t>𝑹</m:t>
                      </m:r>
                    </m:e>
                  </m:acc>
                </m:oMath>
              </a14:m>
              <a:r>
                <a:rPr lang="en-US" sz="1800" b="1">
                  <a:solidFill>
                    <a:srgbClr val="C00000"/>
                  </a:solidFill>
                </a:rPr>
                <a:t> </a:t>
              </a:r>
              <a:endParaRPr lang="en-US" sz="1800"/>
            </a:p>
            <a:p>
              <a:r>
                <a:rPr lang="en-US" sz="1800"/>
                <a:t>When</a:t>
              </a:r>
              <a:r>
                <a:rPr lang="en-US" sz="1800" baseline="0"/>
                <a:t> observations</a:t>
              </a:r>
              <a:r>
                <a:rPr lang="en-US" sz="1800"/>
                <a:t> are variables, which are usually products measured for size and weight. Examples are the width or length of</a:t>
              </a:r>
              <a:r>
                <a:rPr lang="en-US" sz="1800" baseline="0"/>
                <a:t> a wire being cut or a weight of a can.</a:t>
              </a:r>
            </a:p>
          </xdr:txBody>
        </xdr:sp>
      </mc:Choice>
      <mc:Fallback xmlns="">
        <xdr:sp macro="" textlink="">
          <xdr:nvSpPr>
            <xdr:cNvPr id="2" name="TextBox 1">
              <a:extLst>
                <a:ext uri="{FF2B5EF4-FFF2-40B4-BE49-F238E27FC236}">
                  <a16:creationId xmlns:a16="http://schemas.microsoft.com/office/drawing/2014/main" xmlns="" id="{00000000-0008-0000-0E00-000002000000}"/>
                </a:ext>
              </a:extLst>
            </xdr:cNvPr>
            <xdr:cNvSpPr txBox="1"/>
          </xdr:nvSpPr>
          <xdr:spPr>
            <a:xfrm>
              <a:off x="3438525" y="1800225"/>
              <a:ext cx="7600950" cy="168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rPr>
                <a:t>Use an </a:t>
              </a:r>
              <a:r>
                <a:rPr lang="en-US" sz="1800" b="1" i="0">
                  <a:solidFill>
                    <a:srgbClr val="C00000"/>
                  </a:solidFill>
                  <a:latin typeface="Cambria Math"/>
                </a:rPr>
                <a:t>𝑿 ̅</a:t>
              </a:r>
              <a:r>
                <a:rPr lang="en-US" sz="1800" b="1">
                  <a:solidFill>
                    <a:srgbClr val="C00000"/>
                  </a:solidFill>
                </a:rPr>
                <a:t>Chart and and</a:t>
              </a:r>
              <a:r>
                <a:rPr lang="en-US" sz="1800" b="1" i="0">
                  <a:solidFill>
                    <a:srgbClr val="C00000"/>
                  </a:solidFill>
                  <a:latin typeface="Cambria Math"/>
                </a:rPr>
                <a:t>( 𝑹) ̅</a:t>
              </a:r>
              <a:r>
                <a:rPr lang="en-US" sz="1800" b="1">
                  <a:solidFill>
                    <a:srgbClr val="C00000"/>
                  </a:solidFill>
                </a:rPr>
                <a:t> </a:t>
              </a:r>
              <a:endParaRPr lang="en-US" sz="1800"/>
            </a:p>
            <a:p>
              <a:r>
                <a:rPr lang="en-US" sz="1800"/>
                <a:t>When</a:t>
              </a:r>
              <a:r>
                <a:rPr lang="en-US" sz="1800" baseline="0"/>
                <a:t> observations</a:t>
              </a:r>
              <a:r>
                <a:rPr lang="en-US" sz="1800"/>
                <a:t> are variables, which are usually products measured for size and weight. Examples are the width or length of</a:t>
              </a:r>
              <a:r>
                <a:rPr lang="en-US" sz="1800" baseline="0"/>
                <a:t> a wire being cut or a weight of a can.</a:t>
              </a:r>
            </a:p>
          </xdr:txBody>
        </xdr:sp>
      </mc:Fallback>
    </mc:AlternateContent>
    <xdr:clientData/>
  </xdr:twoCellAnchor>
  <xdr:twoCellAnchor>
    <xdr:from>
      <xdr:col>7</xdr:col>
      <xdr:colOff>609599</xdr:colOff>
      <xdr:row>3</xdr:row>
      <xdr:rowOff>28575</xdr:rowOff>
    </xdr:from>
    <xdr:to>
      <xdr:col>15</xdr:col>
      <xdr:colOff>371474</xdr:colOff>
      <xdr:row>7</xdr:row>
      <xdr:rowOff>38100</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4876799" y="600075"/>
          <a:ext cx="4638675"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0" i="0">
              <a:solidFill>
                <a:schemeClr val="accent5">
                  <a:lumMod val="50000"/>
                </a:schemeClr>
              </a:solidFill>
              <a:latin typeface="Lucida Bright" panose="02040602050505020304" pitchFamily="18" charset="0"/>
            </a:rPr>
            <a:t>Decision Table</a:t>
          </a:r>
        </a:p>
      </xdr:txBody>
    </xdr:sp>
    <xdr:clientData/>
  </xdr:twoCellAnchor>
  <xdr:twoCellAnchor>
    <xdr:from>
      <xdr:col>2</xdr:col>
      <xdr:colOff>0</xdr:colOff>
      <xdr:row>2</xdr:row>
      <xdr:rowOff>0</xdr:rowOff>
    </xdr:from>
    <xdr:to>
      <xdr:col>3</xdr:col>
      <xdr:colOff>485775</xdr:colOff>
      <xdr:row>6</xdr:row>
      <xdr:rowOff>85725</xdr:rowOff>
    </xdr:to>
    <xdr:sp macro="" textlink="">
      <xdr:nvSpPr>
        <xdr:cNvPr id="4" name="Left Arrow 1">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1219200" y="381000"/>
          <a:ext cx="1095375" cy="847725"/>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5</xdr:col>
      <xdr:colOff>371475</xdr:colOff>
      <xdr:row>19</xdr:row>
      <xdr:rowOff>57150</xdr:rowOff>
    </xdr:from>
    <xdr:to>
      <xdr:col>18</xdr:col>
      <xdr:colOff>47625</xdr:colOff>
      <xdr:row>29</xdr:row>
      <xdr:rowOff>66675</xdr:rowOff>
    </xdr:to>
    <xdr:sp macro="" textlink="">
      <xdr:nvSpPr>
        <xdr:cNvPr id="5" name="TextBox 4">
          <a:extLst>
            <a:ext uri="{FF2B5EF4-FFF2-40B4-BE49-F238E27FC236}">
              <a16:creationId xmlns:a16="http://schemas.microsoft.com/office/drawing/2014/main" id="{00000000-0008-0000-0F00-000005000000}"/>
            </a:ext>
          </a:extLst>
        </xdr:cNvPr>
        <xdr:cNvSpPr txBox="1"/>
      </xdr:nvSpPr>
      <xdr:spPr>
        <a:xfrm>
          <a:off x="3419475" y="3676650"/>
          <a:ext cx="7600950" cy="1914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rPr>
            <a:t>Use</a:t>
          </a:r>
          <a:r>
            <a:rPr lang="en-US" sz="1800" b="1" baseline="0">
              <a:solidFill>
                <a:srgbClr val="C00000"/>
              </a:solidFill>
            </a:rPr>
            <a:t> </a:t>
          </a:r>
          <a:r>
            <a:rPr lang="en-US" sz="1800" b="1">
              <a:solidFill>
                <a:srgbClr val="C00000"/>
              </a:solidFill>
            </a:rPr>
            <a:t>a</a:t>
          </a:r>
          <a:r>
            <a:rPr lang="en-US" sz="1800" b="1" baseline="0">
              <a:solidFill>
                <a:srgbClr val="C00000"/>
              </a:solidFill>
            </a:rPr>
            <a:t> p-chart</a:t>
          </a:r>
        </a:p>
        <a:p>
          <a:endParaRPr lang="en-US" sz="1800"/>
        </a:p>
        <a:p>
          <a:r>
            <a:rPr lang="en-US" sz="1800"/>
            <a:t>When</a:t>
          </a:r>
          <a:r>
            <a:rPr lang="en-US" sz="1800" baseline="0"/>
            <a:t> observations</a:t>
          </a:r>
          <a:r>
            <a:rPr lang="en-US" sz="1800"/>
            <a:t> are attributes</a:t>
          </a:r>
          <a:r>
            <a:rPr lang="en-US" sz="1800" baseline="0"/>
            <a:t> that can be characterized as good or bad (pass-fail, working-not working) that is, in two states.</a:t>
          </a:r>
        </a:p>
        <a:p>
          <a:endParaRPr lang="en-US" sz="1800" baseline="0"/>
        </a:p>
        <a:p>
          <a:r>
            <a:rPr lang="en-US" sz="1800" baseline="0"/>
            <a:t>We deal with fraction, proportion, or percentage defectives</a:t>
          </a:r>
        </a:p>
      </xdr:txBody>
    </xdr:sp>
    <xdr:clientData/>
  </xdr:twoCellAnchor>
  <xdr:twoCellAnchor>
    <xdr:from>
      <xdr:col>5</xdr:col>
      <xdr:colOff>371475</xdr:colOff>
      <xdr:row>30</xdr:row>
      <xdr:rowOff>85725</xdr:rowOff>
    </xdr:from>
    <xdr:to>
      <xdr:col>18</xdr:col>
      <xdr:colOff>47625</xdr:colOff>
      <xdr:row>45</xdr:row>
      <xdr:rowOff>0</xdr:rowOff>
    </xdr:to>
    <xdr:sp macro="" textlink="">
      <xdr:nvSpPr>
        <xdr:cNvPr id="6" name="TextBox 5">
          <a:extLst>
            <a:ext uri="{FF2B5EF4-FFF2-40B4-BE49-F238E27FC236}">
              <a16:creationId xmlns:a16="http://schemas.microsoft.com/office/drawing/2014/main" id="{00000000-0008-0000-0F00-000006000000}"/>
            </a:ext>
          </a:extLst>
        </xdr:cNvPr>
        <xdr:cNvSpPr txBox="1"/>
      </xdr:nvSpPr>
      <xdr:spPr>
        <a:xfrm>
          <a:off x="3419475" y="5800725"/>
          <a:ext cx="7600950" cy="2771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rPr>
            <a:t>Use</a:t>
          </a:r>
          <a:r>
            <a:rPr lang="en-US" sz="1800" b="1" baseline="0">
              <a:solidFill>
                <a:srgbClr val="C00000"/>
              </a:solidFill>
            </a:rPr>
            <a:t> </a:t>
          </a:r>
          <a:r>
            <a:rPr lang="en-US" sz="1800" b="1">
              <a:solidFill>
                <a:srgbClr val="C00000"/>
              </a:solidFill>
            </a:rPr>
            <a:t>a</a:t>
          </a:r>
          <a:r>
            <a:rPr lang="en-US" sz="1800" b="1" baseline="0">
              <a:solidFill>
                <a:srgbClr val="C00000"/>
              </a:solidFill>
            </a:rPr>
            <a:t> c-chart</a:t>
          </a:r>
        </a:p>
        <a:p>
          <a:endParaRPr lang="en-US" sz="1800"/>
        </a:p>
        <a:p>
          <a:r>
            <a:rPr lang="en-US" sz="1800"/>
            <a:t>When</a:t>
          </a:r>
          <a:r>
            <a:rPr lang="en-US" sz="1800" baseline="0"/>
            <a:t> observations</a:t>
          </a:r>
          <a:r>
            <a:rPr lang="en-US" sz="1800"/>
            <a:t> are attributes whose defects per unit of output can be counted. We deal with the number counted, which is a small part of the possible occurrences.</a:t>
          </a:r>
          <a:r>
            <a:rPr lang="en-US" sz="1800" baseline="0"/>
            <a:t> </a:t>
          </a:r>
        </a:p>
        <a:p>
          <a:endParaRPr lang="en-US" sz="1800" baseline="0"/>
        </a:p>
        <a:p>
          <a:r>
            <a:rPr lang="en-US" sz="1800" baseline="0"/>
            <a:t>Defects may be: number of blemishes on a desk, complains in the day, crimes in a year, typos in a chapter, etc.</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534307</xdr:colOff>
      <xdr:row>1</xdr:row>
      <xdr:rowOff>122010</xdr:rowOff>
    </xdr:from>
    <xdr:to>
      <xdr:col>3</xdr:col>
      <xdr:colOff>333375</xdr:colOff>
      <xdr:row>8</xdr:row>
      <xdr:rowOff>142875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534307" y="312510"/>
          <a:ext cx="1608818" cy="1354365"/>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15</xdr:col>
      <xdr:colOff>476250</xdr:colOff>
      <xdr:row>3</xdr:row>
      <xdr:rowOff>28575</xdr:rowOff>
    </xdr:from>
    <xdr:to>
      <xdr:col>15</xdr:col>
      <xdr:colOff>476250</xdr:colOff>
      <xdr:row>47</xdr:row>
      <xdr:rowOff>349250</xdr:rowOff>
    </xdr:to>
    <xdr:cxnSp macro="">
      <xdr:nvCxnSpPr>
        <xdr:cNvPr id="3" name="Straight Connector 2">
          <a:extLst>
            <a:ext uri="{FF2B5EF4-FFF2-40B4-BE49-F238E27FC236}">
              <a16:creationId xmlns:a16="http://schemas.microsoft.com/office/drawing/2014/main" id="{00000000-0008-0000-1000-000003000000}"/>
            </a:ext>
          </a:extLst>
        </xdr:cNvPr>
        <xdr:cNvCxnSpPr/>
      </xdr:nvCxnSpPr>
      <xdr:spPr>
        <a:xfrm flipH="1">
          <a:off x="15716250" y="600075"/>
          <a:ext cx="0" cy="144811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203199</xdr:colOff>
      <xdr:row>2</xdr:row>
      <xdr:rowOff>142874</xdr:rowOff>
    </xdr:from>
    <xdr:to>
      <xdr:col>11</xdr:col>
      <xdr:colOff>447675</xdr:colOff>
      <xdr:row>6</xdr:row>
      <xdr:rowOff>136525</xdr:rowOff>
    </xdr:to>
    <xdr:sp macro="" textlink="">
      <xdr:nvSpPr>
        <xdr:cNvPr id="4" name="Rounded Rectangle 3">
          <a:extLst>
            <a:ext uri="{FF2B5EF4-FFF2-40B4-BE49-F238E27FC236}">
              <a16:creationId xmlns:a16="http://schemas.microsoft.com/office/drawing/2014/main" id="{00000000-0008-0000-1000-000004000000}"/>
            </a:ext>
          </a:extLst>
        </xdr:cNvPr>
        <xdr:cNvSpPr/>
      </xdr:nvSpPr>
      <xdr:spPr>
        <a:xfrm>
          <a:off x="2616199" y="523874"/>
          <a:ext cx="9197976"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i="0">
              <a:solidFill>
                <a:srgbClr val="C00000"/>
              </a:solidFill>
              <a:latin typeface="Lucida Bright" panose="02040602050505020304" pitchFamily="18" charset="0"/>
              <a:cs typeface="FrankRuehl" panose="020E0503060101010101" pitchFamily="34" charset="-79"/>
            </a:rPr>
            <a:t>S&amp;P Problem 2</a:t>
          </a:r>
          <a:r>
            <a:rPr lang="en-US" sz="3600" b="1" i="0" baseline="0">
              <a:solidFill>
                <a:srgbClr val="C00000"/>
              </a:solidFill>
              <a:latin typeface="Lucida Bright" panose="02040602050505020304" pitchFamily="18" charset="0"/>
              <a:cs typeface="FrankRuehl" panose="020E0503060101010101" pitchFamily="34" charset="-79"/>
            </a:rPr>
            <a:t> </a:t>
          </a:r>
          <a:endParaRPr lang="en-US" sz="3600" b="1"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5</xdr:col>
      <xdr:colOff>31750</xdr:colOff>
      <xdr:row>42</xdr:row>
      <xdr:rowOff>253999</xdr:rowOff>
    </xdr:from>
    <xdr:to>
      <xdr:col>5</xdr:col>
      <xdr:colOff>1016000</xdr:colOff>
      <xdr:row>42</xdr:row>
      <xdr:rowOff>253999</xdr:rowOff>
    </xdr:to>
    <xdr:cxnSp macro="">
      <xdr:nvCxnSpPr>
        <xdr:cNvPr id="9" name="Straight Connector 8">
          <a:extLst>
            <a:ext uri="{FF2B5EF4-FFF2-40B4-BE49-F238E27FC236}">
              <a16:creationId xmlns:a16="http://schemas.microsoft.com/office/drawing/2014/main" id="{00000000-0008-0000-1000-000009000000}"/>
            </a:ext>
          </a:extLst>
        </xdr:cNvPr>
        <xdr:cNvCxnSpPr/>
      </xdr:nvCxnSpPr>
      <xdr:spPr>
        <a:xfrm>
          <a:off x="4143375" y="12826999"/>
          <a:ext cx="984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15875</xdr:colOff>
      <xdr:row>42</xdr:row>
      <xdr:rowOff>238125</xdr:rowOff>
    </xdr:from>
    <xdr:to>
      <xdr:col>7</xdr:col>
      <xdr:colOff>596202</xdr:colOff>
      <xdr:row>42</xdr:row>
      <xdr:rowOff>238125</xdr:rowOff>
    </xdr:to>
    <xdr:cxnSp macro="">
      <xdr:nvCxnSpPr>
        <xdr:cNvPr id="10" name="Straight Connector 9">
          <a:extLst>
            <a:ext uri="{FF2B5EF4-FFF2-40B4-BE49-F238E27FC236}">
              <a16:creationId xmlns:a16="http://schemas.microsoft.com/office/drawing/2014/main" id="{00000000-0008-0000-1000-00000A000000}"/>
            </a:ext>
          </a:extLst>
        </xdr:cNvPr>
        <xdr:cNvCxnSpPr/>
      </xdr:nvCxnSpPr>
      <xdr:spPr>
        <a:xfrm>
          <a:off x="6953250" y="12811125"/>
          <a:ext cx="58032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31750</xdr:colOff>
      <xdr:row>44</xdr:row>
      <xdr:rowOff>182880</xdr:rowOff>
    </xdr:from>
    <xdr:to>
      <xdr:col>6</xdr:col>
      <xdr:colOff>0</xdr:colOff>
      <xdr:row>44</xdr:row>
      <xdr:rowOff>182880</xdr:rowOff>
    </xdr:to>
    <xdr:cxnSp macro="">
      <xdr:nvCxnSpPr>
        <xdr:cNvPr id="11" name="Straight Connector 10">
          <a:extLst>
            <a:ext uri="{FF2B5EF4-FFF2-40B4-BE49-F238E27FC236}">
              <a16:creationId xmlns:a16="http://schemas.microsoft.com/office/drawing/2014/main" id="{00000000-0008-0000-1000-00000B000000}"/>
            </a:ext>
          </a:extLst>
        </xdr:cNvPr>
        <xdr:cNvCxnSpPr/>
      </xdr:nvCxnSpPr>
      <xdr:spPr>
        <a:xfrm flipV="1">
          <a:off x="4143375" y="13613130"/>
          <a:ext cx="1000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44</xdr:row>
      <xdr:rowOff>198120</xdr:rowOff>
    </xdr:from>
    <xdr:to>
      <xdr:col>7</xdr:col>
      <xdr:colOff>596297</xdr:colOff>
      <xdr:row>44</xdr:row>
      <xdr:rowOff>198120</xdr:rowOff>
    </xdr:to>
    <xdr:cxnSp macro="">
      <xdr:nvCxnSpPr>
        <xdr:cNvPr id="12" name="Straight Connector 11">
          <a:extLst>
            <a:ext uri="{FF2B5EF4-FFF2-40B4-BE49-F238E27FC236}">
              <a16:creationId xmlns:a16="http://schemas.microsoft.com/office/drawing/2014/main" id="{00000000-0008-0000-1000-00000C000000}"/>
            </a:ext>
          </a:extLst>
        </xdr:cNvPr>
        <xdr:cNvCxnSpPr/>
      </xdr:nvCxnSpPr>
      <xdr:spPr>
        <a:xfrm flipV="1">
          <a:off x="5059680" y="13555980"/>
          <a:ext cx="59629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42</xdr:row>
      <xdr:rowOff>167640</xdr:rowOff>
    </xdr:from>
    <xdr:to>
      <xdr:col>10</xdr:col>
      <xdr:colOff>873125</xdr:colOff>
      <xdr:row>43</xdr:row>
      <xdr:rowOff>15875</xdr:rowOff>
    </xdr:to>
    <xdr:cxnSp macro="">
      <xdr:nvCxnSpPr>
        <xdr:cNvPr id="13" name="Elbow Connector 12">
          <a:extLst>
            <a:ext uri="{FF2B5EF4-FFF2-40B4-BE49-F238E27FC236}">
              <a16:creationId xmlns:a16="http://schemas.microsoft.com/office/drawing/2014/main" id="{00000000-0008-0000-1000-00000D000000}"/>
            </a:ext>
          </a:extLst>
        </xdr:cNvPr>
        <xdr:cNvCxnSpPr/>
      </xdr:nvCxnSpPr>
      <xdr:spPr>
        <a:xfrm>
          <a:off x="8969375" y="13312140"/>
          <a:ext cx="1476375" cy="308610"/>
        </a:xfrm>
        <a:prstGeom prst="bentConnector3">
          <a:avLst>
            <a:gd name="adj1" fmla="val 102688"/>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15875</xdr:colOff>
      <xdr:row>44</xdr:row>
      <xdr:rowOff>15875</xdr:rowOff>
    </xdr:from>
    <xdr:to>
      <xdr:col>10</xdr:col>
      <xdr:colOff>936625</xdr:colOff>
      <xdr:row>44</xdr:row>
      <xdr:rowOff>285751</xdr:rowOff>
    </xdr:to>
    <xdr:cxnSp macro="">
      <xdr:nvCxnSpPr>
        <xdr:cNvPr id="14" name="Elbow Connector 13">
          <a:extLst>
            <a:ext uri="{FF2B5EF4-FFF2-40B4-BE49-F238E27FC236}">
              <a16:creationId xmlns:a16="http://schemas.microsoft.com/office/drawing/2014/main" id="{00000000-0008-0000-1000-00000E000000}"/>
            </a:ext>
          </a:extLst>
        </xdr:cNvPr>
        <xdr:cNvCxnSpPr/>
      </xdr:nvCxnSpPr>
      <xdr:spPr>
        <a:xfrm flipV="1">
          <a:off x="8985250" y="14017625"/>
          <a:ext cx="1524000" cy="269876"/>
        </a:xfrm>
        <a:prstGeom prst="bentConnector3">
          <a:avLst>
            <a:gd name="adj1" fmla="val 96875"/>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32385</xdr:colOff>
      <xdr:row>35</xdr:row>
      <xdr:rowOff>182880</xdr:rowOff>
    </xdr:from>
    <xdr:to>
      <xdr:col>11</xdr:col>
      <xdr:colOff>766028</xdr:colOff>
      <xdr:row>37</xdr:row>
      <xdr:rowOff>3048</xdr:rowOff>
    </xdr:to>
    <xdr:sp macro="" textlink="">
      <xdr:nvSpPr>
        <xdr:cNvPr id="16" name="Rounded Rectangular Callout 15">
          <a:extLst>
            <a:ext uri="{FF2B5EF4-FFF2-40B4-BE49-F238E27FC236}">
              <a16:creationId xmlns:a16="http://schemas.microsoft.com/office/drawing/2014/main" id="{00000000-0008-0000-1000-000010000000}"/>
            </a:ext>
          </a:extLst>
        </xdr:cNvPr>
        <xdr:cNvSpPr/>
      </xdr:nvSpPr>
      <xdr:spPr>
        <a:xfrm>
          <a:off x="7309485" y="10119360"/>
          <a:ext cx="1701383" cy="612648"/>
        </a:xfrm>
        <a:prstGeom prst="wedgeRoundRectCallout">
          <a:avLst>
            <a:gd name="adj1" fmla="val -96812"/>
            <a:gd name="adj2" fmla="val 12717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latin typeface="Lucida Bright" panose="02040602050505020304" pitchFamily="18" charset="0"/>
            </a:rPr>
            <a:t>New Reliability</a:t>
          </a:r>
        </a:p>
      </xdr:txBody>
    </xdr:sp>
    <xdr:clientData/>
  </xdr:twoCellAnchor>
  <xdr:twoCellAnchor>
    <xdr:from>
      <xdr:col>10</xdr:col>
      <xdr:colOff>226695</xdr:colOff>
      <xdr:row>30</xdr:row>
      <xdr:rowOff>30480</xdr:rowOff>
    </xdr:from>
    <xdr:to>
      <xdr:col>12</xdr:col>
      <xdr:colOff>7606</xdr:colOff>
      <xdr:row>31</xdr:row>
      <xdr:rowOff>167640</xdr:rowOff>
    </xdr:to>
    <xdr:sp macro="" textlink="">
      <xdr:nvSpPr>
        <xdr:cNvPr id="17" name="Rounded Rectangular Callout 16">
          <a:extLst>
            <a:ext uri="{FF2B5EF4-FFF2-40B4-BE49-F238E27FC236}">
              <a16:creationId xmlns:a16="http://schemas.microsoft.com/office/drawing/2014/main" id="{00000000-0008-0000-1000-000011000000}"/>
            </a:ext>
          </a:extLst>
        </xdr:cNvPr>
        <xdr:cNvSpPr/>
      </xdr:nvSpPr>
      <xdr:spPr>
        <a:xfrm>
          <a:off x="7503795" y="8122920"/>
          <a:ext cx="1685911" cy="563880"/>
        </a:xfrm>
        <a:prstGeom prst="wedgeRoundRectCallout">
          <a:avLst>
            <a:gd name="adj1" fmla="val -95042"/>
            <a:gd name="adj2" fmla="val -963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latin typeface="Lucida Bright" panose="02040602050505020304" pitchFamily="18" charset="0"/>
            </a:rPr>
            <a:t>New Reliability</a:t>
          </a:r>
        </a:p>
      </xdr:txBody>
    </xdr:sp>
    <xdr:clientData/>
  </xdr:twoCellAnchor>
  <xdr:twoCellAnchor>
    <xdr:from>
      <xdr:col>5</xdr:col>
      <xdr:colOff>7620</xdr:colOff>
      <xdr:row>18</xdr:row>
      <xdr:rowOff>269875</xdr:rowOff>
    </xdr:from>
    <xdr:to>
      <xdr:col>6</xdr:col>
      <xdr:colOff>47625</xdr:colOff>
      <xdr:row>18</xdr:row>
      <xdr:rowOff>274320</xdr:rowOff>
    </xdr:to>
    <xdr:cxnSp macro="">
      <xdr:nvCxnSpPr>
        <xdr:cNvPr id="18" name="Straight Connector 17">
          <a:extLst>
            <a:ext uri="{FF2B5EF4-FFF2-40B4-BE49-F238E27FC236}">
              <a16:creationId xmlns:a16="http://schemas.microsoft.com/office/drawing/2014/main" id="{00000000-0008-0000-1000-000012000000}"/>
            </a:ext>
          </a:extLst>
        </xdr:cNvPr>
        <xdr:cNvCxnSpPr/>
      </xdr:nvCxnSpPr>
      <xdr:spPr>
        <a:xfrm flipV="1">
          <a:off x="4119245" y="3333750"/>
          <a:ext cx="1071880" cy="444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22</xdr:row>
      <xdr:rowOff>285750</xdr:rowOff>
    </xdr:from>
    <xdr:to>
      <xdr:col>6</xdr:col>
      <xdr:colOff>0</xdr:colOff>
      <xdr:row>22</xdr:row>
      <xdr:rowOff>304800</xdr:rowOff>
    </xdr:to>
    <xdr:cxnSp macro="">
      <xdr:nvCxnSpPr>
        <xdr:cNvPr id="19" name="Straight Connector 18">
          <a:extLst>
            <a:ext uri="{FF2B5EF4-FFF2-40B4-BE49-F238E27FC236}">
              <a16:creationId xmlns:a16="http://schemas.microsoft.com/office/drawing/2014/main" id="{00000000-0008-0000-1000-000013000000}"/>
            </a:ext>
          </a:extLst>
        </xdr:cNvPr>
        <xdr:cNvCxnSpPr/>
      </xdr:nvCxnSpPr>
      <xdr:spPr>
        <a:xfrm flipV="1">
          <a:off x="4119245" y="5159375"/>
          <a:ext cx="817880"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22</xdr:row>
      <xdr:rowOff>274320</xdr:rowOff>
    </xdr:from>
    <xdr:to>
      <xdr:col>8</xdr:col>
      <xdr:colOff>7710</xdr:colOff>
      <xdr:row>22</xdr:row>
      <xdr:rowOff>274320</xdr:rowOff>
    </xdr:to>
    <xdr:cxnSp macro="">
      <xdr:nvCxnSpPr>
        <xdr:cNvPr id="20" name="Straight Connector 19">
          <a:extLst>
            <a:ext uri="{FF2B5EF4-FFF2-40B4-BE49-F238E27FC236}">
              <a16:creationId xmlns:a16="http://schemas.microsoft.com/office/drawing/2014/main" id="{00000000-0008-0000-1000-000014000000}"/>
            </a:ext>
          </a:extLst>
        </xdr:cNvPr>
        <xdr:cNvCxnSpPr/>
      </xdr:nvCxnSpPr>
      <xdr:spPr>
        <a:xfrm flipV="1">
          <a:off x="5059680" y="5044440"/>
          <a:ext cx="6325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28</xdr:row>
      <xdr:rowOff>198120</xdr:rowOff>
    </xdr:from>
    <xdr:to>
      <xdr:col>8</xdr:col>
      <xdr:colOff>7710</xdr:colOff>
      <xdr:row>28</xdr:row>
      <xdr:rowOff>198120</xdr:rowOff>
    </xdr:to>
    <xdr:cxnSp macro="">
      <xdr:nvCxnSpPr>
        <xdr:cNvPr id="21" name="Straight Connector 20">
          <a:extLst>
            <a:ext uri="{FF2B5EF4-FFF2-40B4-BE49-F238E27FC236}">
              <a16:creationId xmlns:a16="http://schemas.microsoft.com/office/drawing/2014/main" id="{00000000-0008-0000-1000-000015000000}"/>
            </a:ext>
          </a:extLst>
        </xdr:cNvPr>
        <xdr:cNvCxnSpPr/>
      </xdr:nvCxnSpPr>
      <xdr:spPr>
        <a:xfrm>
          <a:off x="5059680" y="7650480"/>
          <a:ext cx="6325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36</xdr:row>
      <xdr:rowOff>152400</xdr:rowOff>
    </xdr:from>
    <xdr:to>
      <xdr:col>5</xdr:col>
      <xdr:colOff>1000125</xdr:colOff>
      <xdr:row>36</xdr:row>
      <xdr:rowOff>152400</xdr:rowOff>
    </xdr:to>
    <xdr:cxnSp macro="">
      <xdr:nvCxnSpPr>
        <xdr:cNvPr id="22" name="Straight Connector 21">
          <a:extLst>
            <a:ext uri="{FF2B5EF4-FFF2-40B4-BE49-F238E27FC236}">
              <a16:creationId xmlns:a16="http://schemas.microsoft.com/office/drawing/2014/main" id="{00000000-0008-0000-1000-000016000000}"/>
            </a:ext>
          </a:extLst>
        </xdr:cNvPr>
        <xdr:cNvCxnSpPr/>
      </xdr:nvCxnSpPr>
      <xdr:spPr>
        <a:xfrm>
          <a:off x="4111625" y="10550525"/>
          <a:ext cx="1000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xdr:colOff>
      <xdr:row>28</xdr:row>
      <xdr:rowOff>198120</xdr:rowOff>
    </xdr:from>
    <xdr:to>
      <xdr:col>6</xdr:col>
      <xdr:colOff>0</xdr:colOff>
      <xdr:row>28</xdr:row>
      <xdr:rowOff>198120</xdr:rowOff>
    </xdr:to>
    <xdr:cxnSp macro="">
      <xdr:nvCxnSpPr>
        <xdr:cNvPr id="23" name="Straight Connector 22">
          <a:extLst>
            <a:ext uri="{FF2B5EF4-FFF2-40B4-BE49-F238E27FC236}">
              <a16:creationId xmlns:a16="http://schemas.microsoft.com/office/drawing/2014/main" id="{00000000-0008-0000-1000-000017000000}"/>
            </a:ext>
          </a:extLst>
        </xdr:cNvPr>
        <xdr:cNvCxnSpPr/>
      </xdr:nvCxnSpPr>
      <xdr:spPr>
        <a:xfrm flipV="1">
          <a:off x="3512820" y="7650480"/>
          <a:ext cx="5791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777240</xdr:colOff>
      <xdr:row>27</xdr:row>
      <xdr:rowOff>7620</xdr:rowOff>
    </xdr:from>
    <xdr:to>
      <xdr:col>4</xdr:col>
      <xdr:colOff>777240</xdr:colOff>
      <xdr:row>28</xdr:row>
      <xdr:rowOff>129</xdr:rowOff>
    </xdr:to>
    <xdr:cxnSp macro="">
      <xdr:nvCxnSpPr>
        <xdr:cNvPr id="24" name="Straight Connector 23">
          <a:extLst>
            <a:ext uri="{FF2B5EF4-FFF2-40B4-BE49-F238E27FC236}">
              <a16:creationId xmlns:a16="http://schemas.microsoft.com/office/drawing/2014/main" id="{00000000-0008-0000-1000-000018000000}"/>
            </a:ext>
          </a:extLst>
        </xdr:cNvPr>
        <xdr:cNvCxnSpPr/>
      </xdr:nvCxnSpPr>
      <xdr:spPr>
        <a:xfrm>
          <a:off x="3190240" y="7056120"/>
          <a:ext cx="0" cy="45288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805180</xdr:colOff>
      <xdr:row>27</xdr:row>
      <xdr:rowOff>15875</xdr:rowOff>
    </xdr:from>
    <xdr:to>
      <xdr:col>8</xdr:col>
      <xdr:colOff>805180</xdr:colOff>
      <xdr:row>28</xdr:row>
      <xdr:rowOff>45720</xdr:rowOff>
    </xdr:to>
    <xdr:cxnSp macro="">
      <xdr:nvCxnSpPr>
        <xdr:cNvPr id="25" name="Straight Connector 24">
          <a:extLst>
            <a:ext uri="{FF2B5EF4-FFF2-40B4-BE49-F238E27FC236}">
              <a16:creationId xmlns:a16="http://schemas.microsoft.com/office/drawing/2014/main" id="{00000000-0008-0000-1000-000019000000}"/>
            </a:ext>
          </a:extLst>
        </xdr:cNvPr>
        <xdr:cNvCxnSpPr/>
      </xdr:nvCxnSpPr>
      <xdr:spPr>
        <a:xfrm flipH="1">
          <a:off x="8345805" y="7064375"/>
          <a:ext cx="0" cy="4902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796925</xdr:colOff>
      <xdr:row>18</xdr:row>
      <xdr:rowOff>97790</xdr:rowOff>
    </xdr:from>
    <xdr:to>
      <xdr:col>13</xdr:col>
      <xdr:colOff>76909</xdr:colOff>
      <xdr:row>19</xdr:row>
      <xdr:rowOff>46452</xdr:rowOff>
    </xdr:to>
    <xdr:sp macro="" textlink="">
      <xdr:nvSpPr>
        <xdr:cNvPr id="26" name="Rounded Rectangular Callout 25">
          <a:extLst>
            <a:ext uri="{FF2B5EF4-FFF2-40B4-BE49-F238E27FC236}">
              <a16:creationId xmlns:a16="http://schemas.microsoft.com/office/drawing/2014/main" id="{00000000-0008-0000-1000-00001A000000}"/>
            </a:ext>
          </a:extLst>
        </xdr:cNvPr>
        <xdr:cNvSpPr/>
      </xdr:nvSpPr>
      <xdr:spPr>
        <a:xfrm>
          <a:off x="12163425" y="3701415"/>
          <a:ext cx="1661234" cy="567787"/>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rgbClr val="FFFF00"/>
              </a:solidFill>
              <a:latin typeface="Lucida Bright" panose="02040602050505020304" pitchFamily="18" charset="0"/>
            </a:rPr>
            <a:t>Answer</a:t>
          </a:r>
        </a:p>
      </xdr:txBody>
    </xdr:sp>
    <xdr:clientData/>
  </xdr:twoCellAnchor>
  <xdr:twoCellAnchor>
    <xdr:from>
      <xdr:col>11</xdr:col>
      <xdr:colOff>798195</xdr:colOff>
      <xdr:row>22</xdr:row>
      <xdr:rowOff>121920</xdr:rowOff>
    </xdr:from>
    <xdr:to>
      <xdr:col>13</xdr:col>
      <xdr:colOff>62960</xdr:colOff>
      <xdr:row>23</xdr:row>
      <xdr:rowOff>106680</xdr:rowOff>
    </xdr:to>
    <xdr:sp macro="" textlink="">
      <xdr:nvSpPr>
        <xdr:cNvPr id="27" name="Rounded Rectangular Callout 26">
          <a:extLst>
            <a:ext uri="{FF2B5EF4-FFF2-40B4-BE49-F238E27FC236}">
              <a16:creationId xmlns:a16="http://schemas.microsoft.com/office/drawing/2014/main" id="{00000000-0008-0000-1000-00001B000000}"/>
            </a:ext>
          </a:extLst>
        </xdr:cNvPr>
        <xdr:cNvSpPr/>
      </xdr:nvSpPr>
      <xdr:spPr>
        <a:xfrm>
          <a:off x="9043035" y="4892040"/>
          <a:ext cx="1703165" cy="563880"/>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rgbClr val="FFFF00"/>
              </a:solidFill>
              <a:latin typeface="Lucida Bright" panose="02040602050505020304" pitchFamily="18" charset="0"/>
            </a:rPr>
            <a:t>Answer</a:t>
          </a:r>
        </a:p>
      </xdr:txBody>
    </xdr:sp>
    <xdr:clientData/>
  </xdr:twoCellAnchor>
  <xdr:twoCellAnchor>
    <xdr:from>
      <xdr:col>11</xdr:col>
      <xdr:colOff>829945</xdr:colOff>
      <xdr:row>27</xdr:row>
      <xdr:rowOff>443230</xdr:rowOff>
    </xdr:from>
    <xdr:to>
      <xdr:col>13</xdr:col>
      <xdr:colOff>110136</xdr:colOff>
      <xdr:row>29</xdr:row>
      <xdr:rowOff>74398</xdr:rowOff>
    </xdr:to>
    <xdr:sp macro="" textlink="">
      <xdr:nvSpPr>
        <xdr:cNvPr id="28" name="Rounded Rectangular Callout 27">
          <a:extLst>
            <a:ext uri="{FF2B5EF4-FFF2-40B4-BE49-F238E27FC236}">
              <a16:creationId xmlns:a16="http://schemas.microsoft.com/office/drawing/2014/main" id="{00000000-0008-0000-1000-00001C000000}"/>
            </a:ext>
          </a:extLst>
        </xdr:cNvPr>
        <xdr:cNvSpPr/>
      </xdr:nvSpPr>
      <xdr:spPr>
        <a:xfrm>
          <a:off x="12196445" y="7936230"/>
          <a:ext cx="1661441" cy="536043"/>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rgbClr val="FFFF00"/>
              </a:solidFill>
              <a:latin typeface="Lucida Bright" panose="02040602050505020304" pitchFamily="18" charset="0"/>
            </a:rPr>
            <a:t>Answer</a:t>
          </a:r>
        </a:p>
      </xdr:txBody>
    </xdr:sp>
    <xdr:clientData/>
  </xdr:twoCellAnchor>
  <xdr:twoCellAnchor>
    <xdr:from>
      <xdr:col>11</xdr:col>
      <xdr:colOff>798195</xdr:colOff>
      <xdr:row>37</xdr:row>
      <xdr:rowOff>274320</xdr:rowOff>
    </xdr:from>
    <xdr:to>
      <xdr:col>13</xdr:col>
      <xdr:colOff>78386</xdr:colOff>
      <xdr:row>39</xdr:row>
      <xdr:rowOff>198120</xdr:rowOff>
    </xdr:to>
    <xdr:sp macro="" textlink="">
      <xdr:nvSpPr>
        <xdr:cNvPr id="29" name="Rounded Rectangular Callout 28">
          <a:extLst>
            <a:ext uri="{FF2B5EF4-FFF2-40B4-BE49-F238E27FC236}">
              <a16:creationId xmlns:a16="http://schemas.microsoft.com/office/drawing/2014/main" id="{00000000-0008-0000-1000-00001D000000}"/>
            </a:ext>
          </a:extLst>
        </xdr:cNvPr>
        <xdr:cNvSpPr/>
      </xdr:nvSpPr>
      <xdr:spPr>
        <a:xfrm>
          <a:off x="9043035" y="11003280"/>
          <a:ext cx="1718591" cy="655320"/>
        </a:xfrm>
        <a:prstGeom prst="wedgeRoundRectCallout">
          <a:avLst>
            <a:gd name="adj1" fmla="val -95042"/>
            <a:gd name="adj2" fmla="val -9639"/>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rgbClr val="FFFF00"/>
              </a:solidFill>
              <a:latin typeface="Lucida Bright" panose="02040602050505020304" pitchFamily="18" charset="0"/>
            </a:rPr>
            <a:t>Answer</a:t>
          </a:r>
        </a:p>
      </xdr:txBody>
    </xdr:sp>
    <xdr:clientData/>
  </xdr:twoCellAnchor>
  <xdr:twoCellAnchor>
    <xdr:from>
      <xdr:col>7</xdr:col>
      <xdr:colOff>32385</xdr:colOff>
      <xdr:row>36</xdr:row>
      <xdr:rowOff>160020</xdr:rowOff>
    </xdr:from>
    <xdr:to>
      <xdr:col>7</xdr:col>
      <xdr:colOff>605574</xdr:colOff>
      <xdr:row>36</xdr:row>
      <xdr:rowOff>160020</xdr:rowOff>
    </xdr:to>
    <xdr:cxnSp macro="">
      <xdr:nvCxnSpPr>
        <xdr:cNvPr id="31" name="Straight Connector 30">
          <a:extLst>
            <a:ext uri="{FF2B5EF4-FFF2-40B4-BE49-F238E27FC236}">
              <a16:creationId xmlns:a16="http://schemas.microsoft.com/office/drawing/2014/main" id="{00000000-0008-0000-1000-00001F000000}"/>
            </a:ext>
          </a:extLst>
        </xdr:cNvPr>
        <xdr:cNvCxnSpPr/>
      </xdr:nvCxnSpPr>
      <xdr:spPr>
        <a:xfrm flipV="1">
          <a:off x="5092065" y="10492740"/>
          <a:ext cx="57318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856615</xdr:colOff>
      <xdr:row>34</xdr:row>
      <xdr:rowOff>428625</xdr:rowOff>
    </xdr:from>
    <xdr:to>
      <xdr:col>4</xdr:col>
      <xdr:colOff>856615</xdr:colOff>
      <xdr:row>36</xdr:row>
      <xdr:rowOff>31750</xdr:rowOff>
    </xdr:to>
    <xdr:cxnSp macro="">
      <xdr:nvCxnSpPr>
        <xdr:cNvPr id="32" name="Straight Connector 31">
          <a:extLst>
            <a:ext uri="{FF2B5EF4-FFF2-40B4-BE49-F238E27FC236}">
              <a16:creationId xmlns:a16="http://schemas.microsoft.com/office/drawing/2014/main" id="{00000000-0008-0000-1000-000020000000}"/>
            </a:ext>
          </a:extLst>
        </xdr:cNvPr>
        <xdr:cNvCxnSpPr/>
      </xdr:nvCxnSpPr>
      <xdr:spPr>
        <a:xfrm>
          <a:off x="3269615" y="9985375"/>
          <a:ext cx="0" cy="444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870585</xdr:colOff>
      <xdr:row>35</xdr:row>
      <xdr:rowOff>15875</xdr:rowOff>
    </xdr:from>
    <xdr:to>
      <xdr:col>6</xdr:col>
      <xdr:colOff>870585</xdr:colOff>
      <xdr:row>36</xdr:row>
      <xdr:rowOff>76835</xdr:rowOff>
    </xdr:to>
    <xdr:cxnSp macro="">
      <xdr:nvCxnSpPr>
        <xdr:cNvPr id="33" name="Straight Connector 32">
          <a:extLst>
            <a:ext uri="{FF2B5EF4-FFF2-40B4-BE49-F238E27FC236}">
              <a16:creationId xmlns:a16="http://schemas.microsoft.com/office/drawing/2014/main" id="{00000000-0008-0000-1000-000021000000}"/>
            </a:ext>
          </a:extLst>
        </xdr:cNvPr>
        <xdr:cNvCxnSpPr/>
      </xdr:nvCxnSpPr>
      <xdr:spPr>
        <a:xfrm>
          <a:off x="6014085" y="10017125"/>
          <a:ext cx="0" cy="4578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791210</xdr:colOff>
      <xdr:row>34</xdr:row>
      <xdr:rowOff>435610</xdr:rowOff>
    </xdr:from>
    <xdr:to>
      <xdr:col>8</xdr:col>
      <xdr:colOff>793750</xdr:colOff>
      <xdr:row>36</xdr:row>
      <xdr:rowOff>31750</xdr:rowOff>
    </xdr:to>
    <xdr:cxnSp macro="">
      <xdr:nvCxnSpPr>
        <xdr:cNvPr id="34" name="Straight Connector 33">
          <a:extLst>
            <a:ext uri="{FF2B5EF4-FFF2-40B4-BE49-F238E27FC236}">
              <a16:creationId xmlns:a16="http://schemas.microsoft.com/office/drawing/2014/main" id="{00000000-0008-0000-1000-000022000000}"/>
            </a:ext>
          </a:extLst>
        </xdr:cNvPr>
        <xdr:cNvCxnSpPr/>
      </xdr:nvCxnSpPr>
      <xdr:spPr>
        <a:xfrm>
          <a:off x="8331835" y="9992360"/>
          <a:ext cx="2540" cy="4375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412750</xdr:colOff>
      <xdr:row>3</xdr:row>
      <xdr:rowOff>95250</xdr:rowOff>
    </xdr:from>
    <xdr:to>
      <xdr:col>20</xdr:col>
      <xdr:colOff>716339</xdr:colOff>
      <xdr:row>9</xdr:row>
      <xdr:rowOff>47625</xdr:rowOff>
    </xdr:to>
    <xdr:sp macro="" textlink="">
      <xdr:nvSpPr>
        <xdr:cNvPr id="35" name="Rounded Rectangle 4">
          <a:hlinkClick xmlns:r="http://schemas.openxmlformats.org/officeDocument/2006/relationships" r:id="rId2"/>
          <a:extLst>
            <a:ext uri="{FF2B5EF4-FFF2-40B4-BE49-F238E27FC236}">
              <a16:creationId xmlns:a16="http://schemas.microsoft.com/office/drawing/2014/main" id="{00000000-0008-0000-1000-000023000000}"/>
            </a:ext>
          </a:extLst>
        </xdr:cNvPr>
        <xdr:cNvSpPr/>
      </xdr:nvSpPr>
      <xdr:spPr>
        <a:xfrm>
          <a:off x="16398875" y="666750"/>
          <a:ext cx="3510339" cy="10953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5</xdr:col>
      <xdr:colOff>363220</xdr:colOff>
      <xdr:row>31</xdr:row>
      <xdr:rowOff>71755</xdr:rowOff>
    </xdr:from>
    <xdr:to>
      <xdr:col>7</xdr:col>
      <xdr:colOff>33006</xdr:colOff>
      <xdr:row>33</xdr:row>
      <xdr:rowOff>18415</xdr:rowOff>
    </xdr:to>
    <xdr:sp macro="" textlink="">
      <xdr:nvSpPr>
        <xdr:cNvPr id="36" name="Rounded Rectangular Callout 16">
          <a:extLst>
            <a:ext uri="{FF2B5EF4-FFF2-40B4-BE49-F238E27FC236}">
              <a16:creationId xmlns:a16="http://schemas.microsoft.com/office/drawing/2014/main" id="{00000000-0008-0000-1000-000024000000}"/>
            </a:ext>
          </a:extLst>
        </xdr:cNvPr>
        <xdr:cNvSpPr/>
      </xdr:nvSpPr>
      <xdr:spPr>
        <a:xfrm>
          <a:off x="4474845" y="8644255"/>
          <a:ext cx="2495536" cy="565785"/>
        </a:xfrm>
        <a:prstGeom prst="wedgeRoundRectCallout">
          <a:avLst>
            <a:gd name="adj1" fmla="val -84864"/>
            <a:gd name="adj2" fmla="val -6575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latin typeface="Lucida Bright" panose="02040602050505020304" pitchFamily="18" charset="0"/>
            </a:rPr>
            <a:t>New Reliability</a:t>
          </a:r>
        </a:p>
      </xdr:txBody>
    </xdr:sp>
    <xdr:clientData/>
  </xdr:twoCellAnchor>
  <xdr:twoCellAnchor>
    <xdr:from>
      <xdr:col>1</xdr:col>
      <xdr:colOff>365125</xdr:colOff>
      <xdr:row>19</xdr:row>
      <xdr:rowOff>301625</xdr:rowOff>
    </xdr:from>
    <xdr:to>
      <xdr:col>15</xdr:col>
      <xdr:colOff>523875</xdr:colOff>
      <xdr:row>19</xdr:row>
      <xdr:rowOff>317500</xdr:rowOff>
    </xdr:to>
    <xdr:cxnSp macro="">
      <xdr:nvCxnSpPr>
        <xdr:cNvPr id="49" name="Straight Connector 48">
          <a:extLst>
            <a:ext uri="{FF2B5EF4-FFF2-40B4-BE49-F238E27FC236}">
              <a16:creationId xmlns:a16="http://schemas.microsoft.com/office/drawing/2014/main" id="{00000000-0008-0000-1000-000031000000}"/>
            </a:ext>
          </a:extLst>
        </xdr:cNvPr>
        <xdr:cNvCxnSpPr/>
      </xdr:nvCxnSpPr>
      <xdr:spPr>
        <a:xfrm flipV="1">
          <a:off x="968375" y="3984625"/>
          <a:ext cx="14795500"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358775</xdr:colOff>
      <xdr:row>24</xdr:row>
      <xdr:rowOff>374650</xdr:rowOff>
    </xdr:from>
    <xdr:to>
      <xdr:col>15</xdr:col>
      <xdr:colOff>517525</xdr:colOff>
      <xdr:row>24</xdr:row>
      <xdr:rowOff>390525</xdr:rowOff>
    </xdr:to>
    <xdr:cxnSp macro="">
      <xdr:nvCxnSpPr>
        <xdr:cNvPr id="55" name="Straight Connector 54">
          <a:extLst>
            <a:ext uri="{FF2B5EF4-FFF2-40B4-BE49-F238E27FC236}">
              <a16:creationId xmlns:a16="http://schemas.microsoft.com/office/drawing/2014/main" id="{00000000-0008-0000-1000-000037000000}"/>
            </a:ext>
          </a:extLst>
        </xdr:cNvPr>
        <xdr:cNvCxnSpPr/>
      </xdr:nvCxnSpPr>
      <xdr:spPr>
        <a:xfrm flipV="1">
          <a:off x="962025" y="6200775"/>
          <a:ext cx="14795500"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428625</xdr:colOff>
      <xdr:row>33</xdr:row>
      <xdr:rowOff>174626</xdr:rowOff>
    </xdr:from>
    <xdr:to>
      <xdr:col>15</xdr:col>
      <xdr:colOff>444500</xdr:colOff>
      <xdr:row>33</xdr:row>
      <xdr:rowOff>174626</xdr:rowOff>
    </xdr:to>
    <xdr:cxnSp macro="">
      <xdr:nvCxnSpPr>
        <xdr:cNvPr id="57" name="Straight Connector 56">
          <a:extLst>
            <a:ext uri="{FF2B5EF4-FFF2-40B4-BE49-F238E27FC236}">
              <a16:creationId xmlns:a16="http://schemas.microsoft.com/office/drawing/2014/main" id="{00000000-0008-0000-1000-000039000000}"/>
            </a:ext>
          </a:extLst>
        </xdr:cNvPr>
        <xdr:cNvCxnSpPr/>
      </xdr:nvCxnSpPr>
      <xdr:spPr>
        <a:xfrm>
          <a:off x="1031875" y="9366251"/>
          <a:ext cx="1465262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279400</xdr:colOff>
      <xdr:row>40</xdr:row>
      <xdr:rowOff>184150</xdr:rowOff>
    </xdr:from>
    <xdr:to>
      <xdr:col>15</xdr:col>
      <xdr:colOff>438150</xdr:colOff>
      <xdr:row>40</xdr:row>
      <xdr:rowOff>200025</xdr:rowOff>
    </xdr:to>
    <xdr:cxnSp macro="">
      <xdr:nvCxnSpPr>
        <xdr:cNvPr id="58" name="Straight Connector 57">
          <a:extLst>
            <a:ext uri="{FF2B5EF4-FFF2-40B4-BE49-F238E27FC236}">
              <a16:creationId xmlns:a16="http://schemas.microsoft.com/office/drawing/2014/main" id="{00000000-0008-0000-1000-00003A000000}"/>
            </a:ext>
          </a:extLst>
        </xdr:cNvPr>
        <xdr:cNvCxnSpPr/>
      </xdr:nvCxnSpPr>
      <xdr:spPr>
        <a:xfrm flipV="1">
          <a:off x="882650" y="12058650"/>
          <a:ext cx="14795500"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336550</xdr:colOff>
      <xdr:row>47</xdr:row>
      <xdr:rowOff>336550</xdr:rowOff>
    </xdr:from>
    <xdr:to>
      <xdr:col>15</xdr:col>
      <xdr:colOff>495300</xdr:colOff>
      <xdr:row>47</xdr:row>
      <xdr:rowOff>352425</xdr:rowOff>
    </xdr:to>
    <xdr:cxnSp macro="">
      <xdr:nvCxnSpPr>
        <xdr:cNvPr id="59" name="Straight Connector 58">
          <a:extLst>
            <a:ext uri="{FF2B5EF4-FFF2-40B4-BE49-F238E27FC236}">
              <a16:creationId xmlns:a16="http://schemas.microsoft.com/office/drawing/2014/main" id="{00000000-0008-0000-1000-00003B000000}"/>
            </a:ext>
          </a:extLst>
        </xdr:cNvPr>
        <xdr:cNvCxnSpPr/>
      </xdr:nvCxnSpPr>
      <xdr:spPr>
        <a:xfrm flipV="1">
          <a:off x="939800" y="15068550"/>
          <a:ext cx="14795500"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47624</xdr:colOff>
      <xdr:row>9</xdr:row>
      <xdr:rowOff>63500</xdr:rowOff>
    </xdr:from>
    <xdr:to>
      <xdr:col>10</xdr:col>
      <xdr:colOff>1793874</xdr:colOff>
      <xdr:row>15</xdr:row>
      <xdr:rowOff>127000</xdr:rowOff>
    </xdr:to>
    <xdr:sp macro="" textlink="">
      <xdr:nvSpPr>
        <xdr:cNvPr id="62" name="TextBox 61">
          <a:extLst>
            <a:ext uri="{FF2B5EF4-FFF2-40B4-BE49-F238E27FC236}">
              <a16:creationId xmlns:a16="http://schemas.microsoft.com/office/drawing/2014/main" id="{00000000-0008-0000-1000-00003E000000}"/>
            </a:ext>
          </a:extLst>
        </xdr:cNvPr>
        <xdr:cNvSpPr txBox="1"/>
      </xdr:nvSpPr>
      <xdr:spPr>
        <a:xfrm>
          <a:off x="1857374" y="1778000"/>
          <a:ext cx="9509125" cy="120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0" i="0">
              <a:solidFill>
                <a:schemeClr val="tx1"/>
              </a:solidFill>
              <a:latin typeface="Lucida Bright" panose="02040602050505020304" pitchFamily="18" charset="0"/>
            </a:rPr>
            <a:t>Find the reliability of each of the systems shown below:</a:t>
          </a:r>
        </a:p>
      </xdr:txBody>
    </xdr:sp>
    <xdr:clientData/>
  </xdr:twoCellAnchor>
  <xdr:twoCellAnchor>
    <xdr:from>
      <xdr:col>5</xdr:col>
      <xdr:colOff>79375</xdr:colOff>
      <xdr:row>25</xdr:row>
      <xdr:rowOff>349250</xdr:rowOff>
    </xdr:from>
    <xdr:to>
      <xdr:col>5</xdr:col>
      <xdr:colOff>254000</xdr:colOff>
      <xdr:row>29</xdr:row>
      <xdr:rowOff>95250</xdr:rowOff>
    </xdr:to>
    <xdr:sp macro="" textlink="">
      <xdr:nvSpPr>
        <xdr:cNvPr id="63" name="Right Brace 62">
          <a:extLst>
            <a:ext uri="{FF2B5EF4-FFF2-40B4-BE49-F238E27FC236}">
              <a16:creationId xmlns:a16="http://schemas.microsoft.com/office/drawing/2014/main" id="{00000000-0008-0000-1000-00003F000000}"/>
            </a:ext>
          </a:extLst>
        </xdr:cNvPr>
        <xdr:cNvSpPr/>
      </xdr:nvSpPr>
      <xdr:spPr>
        <a:xfrm>
          <a:off x="4191000" y="7159625"/>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104775</xdr:colOff>
      <xdr:row>25</xdr:row>
      <xdr:rowOff>358775</xdr:rowOff>
    </xdr:from>
    <xdr:to>
      <xdr:col>9</xdr:col>
      <xdr:colOff>279400</xdr:colOff>
      <xdr:row>29</xdr:row>
      <xdr:rowOff>104775</xdr:rowOff>
    </xdr:to>
    <xdr:sp macro="" textlink="">
      <xdr:nvSpPr>
        <xdr:cNvPr id="64" name="Right Brace 63">
          <a:extLst>
            <a:ext uri="{FF2B5EF4-FFF2-40B4-BE49-F238E27FC236}">
              <a16:creationId xmlns:a16="http://schemas.microsoft.com/office/drawing/2014/main" id="{00000000-0008-0000-1000-000040000000}"/>
            </a:ext>
          </a:extLst>
        </xdr:cNvPr>
        <xdr:cNvSpPr/>
      </xdr:nvSpPr>
      <xdr:spPr>
        <a:xfrm>
          <a:off x="9074150" y="716915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146050</xdr:colOff>
      <xdr:row>34</xdr:row>
      <xdr:rowOff>19050</xdr:rowOff>
    </xdr:from>
    <xdr:to>
      <xdr:col>5</xdr:col>
      <xdr:colOff>320675</xdr:colOff>
      <xdr:row>37</xdr:row>
      <xdr:rowOff>241300</xdr:rowOff>
    </xdr:to>
    <xdr:sp macro="" textlink="">
      <xdr:nvSpPr>
        <xdr:cNvPr id="66" name="Right Brace 65">
          <a:extLst>
            <a:ext uri="{FF2B5EF4-FFF2-40B4-BE49-F238E27FC236}">
              <a16:creationId xmlns:a16="http://schemas.microsoft.com/office/drawing/2014/main" id="{00000000-0008-0000-1000-000042000000}"/>
            </a:ext>
          </a:extLst>
        </xdr:cNvPr>
        <xdr:cNvSpPr/>
      </xdr:nvSpPr>
      <xdr:spPr>
        <a:xfrm>
          <a:off x="4257675" y="1014730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44450</xdr:colOff>
      <xdr:row>33</xdr:row>
      <xdr:rowOff>282575</xdr:rowOff>
    </xdr:from>
    <xdr:to>
      <xdr:col>7</xdr:col>
      <xdr:colOff>219075</xdr:colOff>
      <xdr:row>37</xdr:row>
      <xdr:rowOff>139700</xdr:rowOff>
    </xdr:to>
    <xdr:sp macro="" textlink="">
      <xdr:nvSpPr>
        <xdr:cNvPr id="67" name="Right Brace 66">
          <a:extLst>
            <a:ext uri="{FF2B5EF4-FFF2-40B4-BE49-F238E27FC236}">
              <a16:creationId xmlns:a16="http://schemas.microsoft.com/office/drawing/2014/main" id="{00000000-0008-0000-1000-000043000000}"/>
            </a:ext>
          </a:extLst>
        </xdr:cNvPr>
        <xdr:cNvSpPr/>
      </xdr:nvSpPr>
      <xdr:spPr>
        <a:xfrm>
          <a:off x="6775450" y="1004570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85725</xdr:colOff>
      <xdr:row>33</xdr:row>
      <xdr:rowOff>276225</xdr:rowOff>
    </xdr:from>
    <xdr:to>
      <xdr:col>9</xdr:col>
      <xdr:colOff>260350</xdr:colOff>
      <xdr:row>37</xdr:row>
      <xdr:rowOff>133350</xdr:rowOff>
    </xdr:to>
    <xdr:sp macro="" textlink="">
      <xdr:nvSpPr>
        <xdr:cNvPr id="68" name="Right Brace 67">
          <a:extLst>
            <a:ext uri="{FF2B5EF4-FFF2-40B4-BE49-F238E27FC236}">
              <a16:creationId xmlns:a16="http://schemas.microsoft.com/office/drawing/2014/main" id="{00000000-0008-0000-1000-000044000000}"/>
            </a:ext>
          </a:extLst>
        </xdr:cNvPr>
        <xdr:cNvSpPr/>
      </xdr:nvSpPr>
      <xdr:spPr>
        <a:xfrm>
          <a:off x="9055100" y="1003935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95250</xdr:colOff>
      <xdr:row>41</xdr:row>
      <xdr:rowOff>254000</xdr:rowOff>
    </xdr:from>
    <xdr:to>
      <xdr:col>5</xdr:col>
      <xdr:colOff>269875</xdr:colOff>
      <xdr:row>45</xdr:row>
      <xdr:rowOff>0</xdr:rowOff>
    </xdr:to>
    <xdr:sp macro="" textlink="">
      <xdr:nvSpPr>
        <xdr:cNvPr id="70" name="Right Brace 69">
          <a:extLst>
            <a:ext uri="{FF2B5EF4-FFF2-40B4-BE49-F238E27FC236}">
              <a16:creationId xmlns:a16="http://schemas.microsoft.com/office/drawing/2014/main" id="{00000000-0008-0000-1000-000046000000}"/>
            </a:ext>
          </a:extLst>
        </xdr:cNvPr>
        <xdr:cNvSpPr/>
      </xdr:nvSpPr>
      <xdr:spPr>
        <a:xfrm>
          <a:off x="4206875" y="1304925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111125</xdr:colOff>
      <xdr:row>41</xdr:row>
      <xdr:rowOff>301625</xdr:rowOff>
    </xdr:from>
    <xdr:to>
      <xdr:col>7</xdr:col>
      <xdr:colOff>285750</xdr:colOff>
      <xdr:row>45</xdr:row>
      <xdr:rowOff>47625</xdr:rowOff>
    </xdr:to>
    <xdr:sp macro="" textlink="">
      <xdr:nvSpPr>
        <xdr:cNvPr id="72" name="Right Brace 71">
          <a:extLst>
            <a:ext uri="{FF2B5EF4-FFF2-40B4-BE49-F238E27FC236}">
              <a16:creationId xmlns:a16="http://schemas.microsoft.com/office/drawing/2014/main" id="{00000000-0008-0000-1000-000048000000}"/>
            </a:ext>
          </a:extLst>
        </xdr:cNvPr>
        <xdr:cNvSpPr/>
      </xdr:nvSpPr>
      <xdr:spPr>
        <a:xfrm>
          <a:off x="6842125" y="13096875"/>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95250</xdr:colOff>
      <xdr:row>41</xdr:row>
      <xdr:rowOff>317500</xdr:rowOff>
    </xdr:from>
    <xdr:to>
      <xdr:col>9</xdr:col>
      <xdr:colOff>269875</xdr:colOff>
      <xdr:row>45</xdr:row>
      <xdr:rowOff>63500</xdr:rowOff>
    </xdr:to>
    <xdr:sp macro="" textlink="">
      <xdr:nvSpPr>
        <xdr:cNvPr id="73" name="Right Brace 72">
          <a:extLst>
            <a:ext uri="{FF2B5EF4-FFF2-40B4-BE49-F238E27FC236}">
              <a16:creationId xmlns:a16="http://schemas.microsoft.com/office/drawing/2014/main" id="{00000000-0008-0000-1000-000049000000}"/>
            </a:ext>
          </a:extLst>
        </xdr:cNvPr>
        <xdr:cNvSpPr/>
      </xdr:nvSpPr>
      <xdr:spPr>
        <a:xfrm>
          <a:off x="9064625" y="13112750"/>
          <a:ext cx="174625" cy="1460500"/>
        </a:xfrm>
        <a:prstGeom prst="rightBrace">
          <a:avLst/>
        </a:prstGeom>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823595</xdr:colOff>
      <xdr:row>44</xdr:row>
      <xdr:rowOff>267970</xdr:rowOff>
    </xdr:from>
    <xdr:to>
      <xdr:col>14</xdr:col>
      <xdr:colOff>278411</xdr:colOff>
      <xdr:row>46</xdr:row>
      <xdr:rowOff>48895</xdr:rowOff>
    </xdr:to>
    <xdr:sp macro="" textlink="">
      <xdr:nvSpPr>
        <xdr:cNvPr id="80" name="Rounded Rectangular Callout 28">
          <a:extLst>
            <a:ext uri="{FF2B5EF4-FFF2-40B4-BE49-F238E27FC236}">
              <a16:creationId xmlns:a16="http://schemas.microsoft.com/office/drawing/2014/main" id="{00000000-0008-0000-1000-000050000000}"/>
            </a:ext>
          </a:extLst>
        </xdr:cNvPr>
        <xdr:cNvSpPr/>
      </xdr:nvSpPr>
      <xdr:spPr>
        <a:xfrm>
          <a:off x="13110845" y="14047470"/>
          <a:ext cx="1661441" cy="654050"/>
        </a:xfrm>
        <a:prstGeom prst="wedgeRoundRectCallout">
          <a:avLst>
            <a:gd name="adj1" fmla="val -67333"/>
            <a:gd name="adj2" fmla="val -92163"/>
            <a:gd name="adj3" fmla="val 16667"/>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rgbClr val="FFFF00"/>
              </a:solidFill>
              <a:latin typeface="Lucida Bright" panose="02040602050505020304" pitchFamily="18" charset="0"/>
            </a:rPr>
            <a:t>Answer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381000</xdr:colOff>
      <xdr:row>2</xdr:row>
      <xdr:rowOff>106135</xdr:rowOff>
    </xdr:from>
    <xdr:to>
      <xdr:col>3</xdr:col>
      <xdr:colOff>0</xdr:colOff>
      <xdr:row>8</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381000" y="487135"/>
          <a:ext cx="1447800"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3</xdr:col>
      <xdr:colOff>682624</xdr:colOff>
      <xdr:row>3</xdr:row>
      <xdr:rowOff>146049</xdr:rowOff>
    </xdr:from>
    <xdr:to>
      <xdr:col>8</xdr:col>
      <xdr:colOff>12700</xdr:colOff>
      <xdr:row>7</xdr:row>
      <xdr:rowOff>139700</xdr:rowOff>
    </xdr:to>
    <xdr:sp macro="" textlink="">
      <xdr:nvSpPr>
        <xdr:cNvPr id="4" name="Rounded Rectangle 3">
          <a:extLst>
            <a:ext uri="{FF2B5EF4-FFF2-40B4-BE49-F238E27FC236}">
              <a16:creationId xmlns:a16="http://schemas.microsoft.com/office/drawing/2014/main" id="{00000000-0008-0000-1100-000004000000}"/>
            </a:ext>
          </a:extLst>
        </xdr:cNvPr>
        <xdr:cNvSpPr/>
      </xdr:nvSpPr>
      <xdr:spPr>
        <a:xfrm>
          <a:off x="2511424" y="717549"/>
          <a:ext cx="4797426"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2</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10</xdr:col>
      <xdr:colOff>745490</xdr:colOff>
      <xdr:row>10</xdr:row>
      <xdr:rowOff>178979</xdr:rowOff>
    </xdr:from>
    <xdr:to>
      <xdr:col>11</xdr:col>
      <xdr:colOff>0</xdr:colOff>
      <xdr:row>37</xdr:row>
      <xdr:rowOff>76125</xdr:rowOff>
    </xdr:to>
    <xdr:cxnSp macro="">
      <xdr:nvCxnSpPr>
        <xdr:cNvPr id="7" name="Straight Connector 6">
          <a:extLst>
            <a:ext uri="{FF2B5EF4-FFF2-40B4-BE49-F238E27FC236}">
              <a16:creationId xmlns:a16="http://schemas.microsoft.com/office/drawing/2014/main" id="{00000000-0008-0000-1100-000007000000}"/>
            </a:ext>
          </a:extLst>
        </xdr:cNvPr>
        <xdr:cNvCxnSpPr/>
      </xdr:nvCxnSpPr>
      <xdr:spPr>
        <a:xfrm flipH="1">
          <a:off x="10238740" y="2083979"/>
          <a:ext cx="45720" cy="916814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270510</xdr:colOff>
      <xdr:row>19</xdr:row>
      <xdr:rowOff>411480</xdr:rowOff>
    </xdr:from>
    <xdr:to>
      <xdr:col>6</xdr:col>
      <xdr:colOff>316230</xdr:colOff>
      <xdr:row>19</xdr:row>
      <xdr:rowOff>411480</xdr:rowOff>
    </xdr:to>
    <xdr:cxnSp macro="">
      <xdr:nvCxnSpPr>
        <xdr:cNvPr id="9" name="Straight Connector 8">
          <a:extLst>
            <a:ext uri="{FF2B5EF4-FFF2-40B4-BE49-F238E27FC236}">
              <a16:creationId xmlns:a16="http://schemas.microsoft.com/office/drawing/2014/main" id="{00000000-0008-0000-1100-000009000000}"/>
            </a:ext>
          </a:extLst>
        </xdr:cNvPr>
        <xdr:cNvCxnSpPr/>
      </xdr:nvCxnSpPr>
      <xdr:spPr>
        <a:xfrm flipV="1">
          <a:off x="6433185" y="4545330"/>
          <a:ext cx="457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1177290</xdr:colOff>
      <xdr:row>14</xdr:row>
      <xdr:rowOff>38100</xdr:rowOff>
    </xdr:from>
    <xdr:to>
      <xdr:col>18</xdr:col>
      <xdr:colOff>495300</xdr:colOff>
      <xdr:row>16</xdr:row>
      <xdr:rowOff>19050</xdr:rowOff>
    </xdr:to>
    <xdr:sp macro="" textlink="">
      <xdr:nvSpPr>
        <xdr:cNvPr id="10" name="TextBox 9">
          <a:extLst>
            <a:ext uri="{FF2B5EF4-FFF2-40B4-BE49-F238E27FC236}">
              <a16:creationId xmlns:a16="http://schemas.microsoft.com/office/drawing/2014/main" id="{00000000-0008-0000-1100-00000A000000}"/>
            </a:ext>
          </a:extLst>
        </xdr:cNvPr>
        <xdr:cNvSpPr txBox="1"/>
      </xdr:nvSpPr>
      <xdr:spPr>
        <a:xfrm>
          <a:off x="14036040" y="2857500"/>
          <a:ext cx="257556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Back-up Component</a:t>
          </a:r>
        </a:p>
      </xdr:txBody>
    </xdr:sp>
    <xdr:clientData/>
  </xdr:twoCellAnchor>
  <xdr:twoCellAnchor>
    <xdr:from>
      <xdr:col>16</xdr:col>
      <xdr:colOff>681990</xdr:colOff>
      <xdr:row>19</xdr:row>
      <xdr:rowOff>121920</xdr:rowOff>
    </xdr:from>
    <xdr:to>
      <xdr:col>18</xdr:col>
      <xdr:colOff>842042</xdr:colOff>
      <xdr:row>20</xdr:row>
      <xdr:rowOff>83959</xdr:rowOff>
    </xdr:to>
    <xdr:sp macro="" textlink="">
      <xdr:nvSpPr>
        <xdr:cNvPr id="15" name="Rounded Rectangular Callout 17">
          <a:extLst>
            <a:ext uri="{FF2B5EF4-FFF2-40B4-BE49-F238E27FC236}">
              <a16:creationId xmlns:a16="http://schemas.microsoft.com/office/drawing/2014/main" id="{00000000-0008-0000-1100-00000F000000}"/>
            </a:ext>
          </a:extLst>
        </xdr:cNvPr>
        <xdr:cNvSpPr/>
      </xdr:nvSpPr>
      <xdr:spPr>
        <a:xfrm>
          <a:off x="15702915" y="4255770"/>
          <a:ext cx="1684052" cy="428764"/>
        </a:xfrm>
        <a:prstGeom prst="wedgeRoundRectCallout">
          <a:avLst>
            <a:gd name="adj1" fmla="val -86089"/>
            <a:gd name="adj2" fmla="val -544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New Reliability</a:t>
          </a:r>
        </a:p>
      </xdr:txBody>
    </xdr:sp>
    <xdr:clientData/>
  </xdr:twoCellAnchor>
  <xdr:twoCellAnchor>
    <xdr:from>
      <xdr:col>16</xdr:col>
      <xdr:colOff>781050</xdr:colOff>
      <xdr:row>26</xdr:row>
      <xdr:rowOff>236220</xdr:rowOff>
    </xdr:from>
    <xdr:to>
      <xdr:col>18</xdr:col>
      <xdr:colOff>832542</xdr:colOff>
      <xdr:row>28</xdr:row>
      <xdr:rowOff>15493</xdr:rowOff>
    </xdr:to>
    <xdr:sp macro="" textlink="">
      <xdr:nvSpPr>
        <xdr:cNvPr id="16" name="Rounded Rectangular Callout 18">
          <a:extLst>
            <a:ext uri="{FF2B5EF4-FFF2-40B4-BE49-F238E27FC236}">
              <a16:creationId xmlns:a16="http://schemas.microsoft.com/office/drawing/2014/main" id="{00000000-0008-0000-1100-000010000000}"/>
            </a:ext>
          </a:extLst>
        </xdr:cNvPr>
        <xdr:cNvSpPr/>
      </xdr:nvSpPr>
      <xdr:spPr>
        <a:xfrm>
          <a:off x="14859000" y="7818120"/>
          <a:ext cx="2089842" cy="541273"/>
        </a:xfrm>
        <a:prstGeom prst="wedgeRoundRectCallout">
          <a:avLst>
            <a:gd name="adj1" fmla="val -86089"/>
            <a:gd name="adj2" fmla="val -544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New Reliability</a:t>
          </a:r>
        </a:p>
      </xdr:txBody>
    </xdr:sp>
    <xdr:clientData/>
  </xdr:twoCellAnchor>
  <xdr:twoCellAnchor>
    <xdr:from>
      <xdr:col>16</xdr:col>
      <xdr:colOff>742950</xdr:colOff>
      <xdr:row>33</xdr:row>
      <xdr:rowOff>213360</xdr:rowOff>
    </xdr:from>
    <xdr:to>
      <xdr:col>19</xdr:col>
      <xdr:colOff>32424</xdr:colOff>
      <xdr:row>34</xdr:row>
      <xdr:rowOff>228600</xdr:rowOff>
    </xdr:to>
    <xdr:sp macro="" textlink="">
      <xdr:nvSpPr>
        <xdr:cNvPr id="17" name="Rounded Rectangular Callout 19">
          <a:extLst>
            <a:ext uri="{FF2B5EF4-FFF2-40B4-BE49-F238E27FC236}">
              <a16:creationId xmlns:a16="http://schemas.microsoft.com/office/drawing/2014/main" id="{00000000-0008-0000-1100-000011000000}"/>
            </a:ext>
          </a:extLst>
        </xdr:cNvPr>
        <xdr:cNvSpPr/>
      </xdr:nvSpPr>
      <xdr:spPr>
        <a:xfrm>
          <a:off x="15754350" y="9652635"/>
          <a:ext cx="1670724" cy="443865"/>
        </a:xfrm>
        <a:prstGeom prst="wedgeRoundRectCallout">
          <a:avLst>
            <a:gd name="adj1" fmla="val -86089"/>
            <a:gd name="adj2" fmla="val -544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New Reliability</a:t>
          </a:r>
        </a:p>
      </xdr:txBody>
    </xdr:sp>
    <xdr:clientData/>
  </xdr:twoCellAnchor>
  <xdr:twoCellAnchor>
    <xdr:from>
      <xdr:col>15</xdr:col>
      <xdr:colOff>599258</xdr:colOff>
      <xdr:row>16</xdr:row>
      <xdr:rowOff>1633</xdr:rowOff>
    </xdr:from>
    <xdr:to>
      <xdr:col>15</xdr:col>
      <xdr:colOff>599258</xdr:colOff>
      <xdr:row>16</xdr:row>
      <xdr:rowOff>497477</xdr:rowOff>
    </xdr:to>
    <xdr:cxnSp macro="">
      <xdr:nvCxnSpPr>
        <xdr:cNvPr id="18" name="Straight Connector 17">
          <a:extLst>
            <a:ext uri="{FF2B5EF4-FFF2-40B4-BE49-F238E27FC236}">
              <a16:creationId xmlns:a16="http://schemas.microsoft.com/office/drawing/2014/main" id="{00000000-0008-0000-1100-000012000000}"/>
            </a:ext>
          </a:extLst>
        </xdr:cNvPr>
        <xdr:cNvCxnSpPr/>
      </xdr:nvCxnSpPr>
      <xdr:spPr>
        <a:xfrm>
          <a:off x="15281365" y="3036026"/>
          <a:ext cx="0" cy="49584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7620</xdr:colOff>
      <xdr:row>17</xdr:row>
      <xdr:rowOff>152400</xdr:rowOff>
    </xdr:from>
    <xdr:to>
      <xdr:col>15</xdr:col>
      <xdr:colOff>7620</xdr:colOff>
      <xdr:row>17</xdr:row>
      <xdr:rowOff>152400</xdr:rowOff>
    </xdr:to>
    <xdr:cxnSp macro="">
      <xdr:nvCxnSpPr>
        <xdr:cNvPr id="19" name="Straight Connector 18">
          <a:extLst>
            <a:ext uri="{FF2B5EF4-FFF2-40B4-BE49-F238E27FC236}">
              <a16:creationId xmlns:a16="http://schemas.microsoft.com/office/drawing/2014/main" id="{00000000-0008-0000-1100-000013000000}"/>
            </a:ext>
          </a:extLst>
        </xdr:cNvPr>
        <xdr:cNvCxnSpPr/>
      </xdr:nvCxnSpPr>
      <xdr:spPr>
        <a:xfrm>
          <a:off x="13180695" y="3686175"/>
          <a:ext cx="9525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17</xdr:row>
      <xdr:rowOff>121920</xdr:rowOff>
    </xdr:from>
    <xdr:to>
      <xdr:col>17</xdr:col>
      <xdr:colOff>32388</xdr:colOff>
      <xdr:row>17</xdr:row>
      <xdr:rowOff>121920</xdr:rowOff>
    </xdr:to>
    <xdr:cxnSp macro="">
      <xdr:nvCxnSpPr>
        <xdr:cNvPr id="20" name="Straight Connector 19">
          <a:extLst>
            <a:ext uri="{FF2B5EF4-FFF2-40B4-BE49-F238E27FC236}">
              <a16:creationId xmlns:a16="http://schemas.microsoft.com/office/drawing/2014/main" id="{00000000-0008-0000-1100-000014000000}"/>
            </a:ext>
          </a:extLst>
        </xdr:cNvPr>
        <xdr:cNvCxnSpPr/>
      </xdr:nvCxnSpPr>
      <xdr:spPr>
        <a:xfrm>
          <a:off x="15020925" y="3655695"/>
          <a:ext cx="76581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623208</xdr:colOff>
      <xdr:row>23</xdr:row>
      <xdr:rowOff>1633</xdr:rowOff>
    </xdr:from>
    <xdr:to>
      <xdr:col>15</xdr:col>
      <xdr:colOff>623208</xdr:colOff>
      <xdr:row>24</xdr:row>
      <xdr:rowOff>48441</xdr:rowOff>
    </xdr:to>
    <xdr:cxnSp macro="">
      <xdr:nvCxnSpPr>
        <xdr:cNvPr id="21" name="Straight Connector 20">
          <a:extLst>
            <a:ext uri="{FF2B5EF4-FFF2-40B4-BE49-F238E27FC236}">
              <a16:creationId xmlns:a16="http://schemas.microsoft.com/office/drawing/2014/main" id="{00000000-0008-0000-1100-000015000000}"/>
            </a:ext>
          </a:extLst>
        </xdr:cNvPr>
        <xdr:cNvCxnSpPr/>
      </xdr:nvCxnSpPr>
      <xdr:spPr>
        <a:xfrm>
          <a:off x="15305315" y="5662204"/>
          <a:ext cx="0" cy="49584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639808</xdr:colOff>
      <xdr:row>30</xdr:row>
      <xdr:rowOff>15240</xdr:rowOff>
    </xdr:from>
    <xdr:to>
      <xdr:col>15</xdr:col>
      <xdr:colOff>639808</xdr:colOff>
      <xdr:row>30</xdr:row>
      <xdr:rowOff>527832</xdr:rowOff>
    </xdr:to>
    <xdr:cxnSp macro="">
      <xdr:nvCxnSpPr>
        <xdr:cNvPr id="22" name="Straight Connector 21">
          <a:extLst>
            <a:ext uri="{FF2B5EF4-FFF2-40B4-BE49-F238E27FC236}">
              <a16:creationId xmlns:a16="http://schemas.microsoft.com/office/drawing/2014/main" id="{00000000-0008-0000-1100-000016000000}"/>
            </a:ext>
          </a:extLst>
        </xdr:cNvPr>
        <xdr:cNvCxnSpPr/>
      </xdr:nvCxnSpPr>
      <xdr:spPr>
        <a:xfrm>
          <a:off x="15321915" y="8220347"/>
          <a:ext cx="0" cy="5125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40005</xdr:colOff>
      <xdr:row>24</xdr:row>
      <xdr:rowOff>108857</xdr:rowOff>
    </xdr:from>
    <xdr:to>
      <xdr:col>15</xdr:col>
      <xdr:colOff>0</xdr:colOff>
      <xdr:row>24</xdr:row>
      <xdr:rowOff>108857</xdr:rowOff>
    </xdr:to>
    <xdr:cxnSp macro="">
      <xdr:nvCxnSpPr>
        <xdr:cNvPr id="23" name="Straight Connector 22">
          <a:extLst>
            <a:ext uri="{FF2B5EF4-FFF2-40B4-BE49-F238E27FC236}">
              <a16:creationId xmlns:a16="http://schemas.microsoft.com/office/drawing/2014/main" id="{00000000-0008-0000-1100-000017000000}"/>
            </a:ext>
          </a:extLst>
        </xdr:cNvPr>
        <xdr:cNvCxnSpPr/>
      </xdr:nvCxnSpPr>
      <xdr:spPr>
        <a:xfrm flipV="1">
          <a:off x="13769612" y="6218464"/>
          <a:ext cx="91249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137160</xdr:rowOff>
    </xdr:from>
    <xdr:to>
      <xdr:col>15</xdr:col>
      <xdr:colOff>0</xdr:colOff>
      <xdr:row>31</xdr:row>
      <xdr:rowOff>137160</xdr:rowOff>
    </xdr:to>
    <xdr:cxnSp macro="">
      <xdr:nvCxnSpPr>
        <xdr:cNvPr id="24" name="Straight Connector 23">
          <a:extLst>
            <a:ext uri="{FF2B5EF4-FFF2-40B4-BE49-F238E27FC236}">
              <a16:creationId xmlns:a16="http://schemas.microsoft.com/office/drawing/2014/main" id="{00000000-0008-0000-1100-000018000000}"/>
            </a:ext>
          </a:extLst>
        </xdr:cNvPr>
        <xdr:cNvCxnSpPr/>
      </xdr:nvCxnSpPr>
      <xdr:spPr>
        <a:xfrm>
          <a:off x="13173075" y="8881110"/>
          <a:ext cx="9525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40821</xdr:colOff>
      <xdr:row>24</xdr:row>
      <xdr:rowOff>106680</xdr:rowOff>
    </xdr:from>
    <xdr:to>
      <xdr:col>17</xdr:col>
      <xdr:colOff>778</xdr:colOff>
      <xdr:row>24</xdr:row>
      <xdr:rowOff>106680</xdr:rowOff>
    </xdr:to>
    <xdr:cxnSp macro="">
      <xdr:nvCxnSpPr>
        <xdr:cNvPr id="25" name="Straight Connector 24">
          <a:extLst>
            <a:ext uri="{FF2B5EF4-FFF2-40B4-BE49-F238E27FC236}">
              <a16:creationId xmlns:a16="http://schemas.microsoft.com/office/drawing/2014/main" id="{00000000-0008-0000-1100-000019000000}"/>
            </a:ext>
          </a:extLst>
        </xdr:cNvPr>
        <xdr:cNvCxnSpPr/>
      </xdr:nvCxnSpPr>
      <xdr:spPr>
        <a:xfrm flipV="1">
          <a:off x="15947571" y="6216287"/>
          <a:ext cx="93967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31</xdr:row>
      <xdr:rowOff>152400</xdr:rowOff>
    </xdr:from>
    <xdr:to>
      <xdr:col>17</xdr:col>
      <xdr:colOff>32388</xdr:colOff>
      <xdr:row>31</xdr:row>
      <xdr:rowOff>152400</xdr:rowOff>
    </xdr:to>
    <xdr:cxnSp macro="">
      <xdr:nvCxnSpPr>
        <xdr:cNvPr id="26" name="Straight Connector 25">
          <a:extLst>
            <a:ext uri="{FF2B5EF4-FFF2-40B4-BE49-F238E27FC236}">
              <a16:creationId xmlns:a16="http://schemas.microsoft.com/office/drawing/2014/main" id="{00000000-0008-0000-1100-00001A000000}"/>
            </a:ext>
          </a:extLst>
        </xdr:cNvPr>
        <xdr:cNvCxnSpPr/>
      </xdr:nvCxnSpPr>
      <xdr:spPr>
        <a:xfrm>
          <a:off x="15020925" y="8896350"/>
          <a:ext cx="76581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792027</xdr:colOff>
      <xdr:row>20</xdr:row>
      <xdr:rowOff>504734</xdr:rowOff>
    </xdr:from>
    <xdr:to>
      <xdr:col>25</xdr:col>
      <xdr:colOff>268968</xdr:colOff>
      <xdr:row>22</xdr:row>
      <xdr:rowOff>88938</xdr:rowOff>
    </xdr:to>
    <xdr:sp macro="" textlink="">
      <xdr:nvSpPr>
        <xdr:cNvPr id="28" name="Rounded Rectangular Callout 30">
          <a:extLst>
            <a:ext uri="{FF2B5EF4-FFF2-40B4-BE49-F238E27FC236}">
              <a16:creationId xmlns:a16="http://schemas.microsoft.com/office/drawing/2014/main" id="{00000000-0008-0000-1100-00001C000000}"/>
            </a:ext>
          </a:extLst>
        </xdr:cNvPr>
        <xdr:cNvSpPr/>
      </xdr:nvSpPr>
      <xdr:spPr>
        <a:xfrm>
          <a:off x="19746777" y="5533934"/>
          <a:ext cx="2239191" cy="479554"/>
        </a:xfrm>
        <a:prstGeom prst="wedgeRoundRectCallout">
          <a:avLst>
            <a:gd name="adj1" fmla="val -116984"/>
            <a:gd name="adj2" fmla="val 195581"/>
            <a:gd name="adj3" fmla="val 16667"/>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solidFill>
                <a:schemeClr val="tx1"/>
              </a:solidFill>
              <a:latin typeface="Lucida Bright" panose="02040602050505020304" pitchFamily="18" charset="0"/>
            </a:rPr>
            <a:t>Highest</a:t>
          </a:r>
          <a:r>
            <a:rPr lang="en-US" sz="1600" b="0" i="0" baseline="0">
              <a:solidFill>
                <a:schemeClr val="tx1"/>
              </a:solidFill>
              <a:latin typeface="Lucida Bright" panose="02040602050505020304" pitchFamily="18" charset="0"/>
            </a:rPr>
            <a:t> Reliability</a:t>
          </a:r>
          <a:endParaRPr lang="en-US" sz="1600" b="0" i="0">
            <a:solidFill>
              <a:schemeClr val="tx1"/>
            </a:solidFill>
            <a:latin typeface="Lucida Bright" panose="02040602050505020304" pitchFamily="18" charset="0"/>
          </a:endParaRPr>
        </a:p>
      </xdr:txBody>
    </xdr:sp>
    <xdr:clientData/>
  </xdr:twoCellAnchor>
  <xdr:twoCellAnchor>
    <xdr:from>
      <xdr:col>11</xdr:col>
      <xdr:colOff>517071</xdr:colOff>
      <xdr:row>5</xdr:row>
      <xdr:rowOff>40822</xdr:rowOff>
    </xdr:from>
    <xdr:to>
      <xdr:col>15</xdr:col>
      <xdr:colOff>870553</xdr:colOff>
      <xdr:row>9</xdr:row>
      <xdr:rowOff>183697</xdr:rowOff>
    </xdr:to>
    <xdr:sp macro="" textlink="">
      <xdr:nvSpPr>
        <xdr:cNvPr id="29" name="Rounded Rectangle 4">
          <a:extLst>
            <a:ext uri="{FF2B5EF4-FFF2-40B4-BE49-F238E27FC236}">
              <a16:creationId xmlns:a16="http://schemas.microsoft.com/office/drawing/2014/main" id="{00000000-0008-0000-1100-00001D000000}"/>
            </a:ext>
          </a:extLst>
        </xdr:cNvPr>
        <xdr:cNvSpPr/>
      </xdr:nvSpPr>
      <xdr:spPr>
        <a:xfrm>
          <a:off x="11307535" y="612322"/>
          <a:ext cx="3728054"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12</xdr:col>
      <xdr:colOff>0</xdr:colOff>
      <xdr:row>20</xdr:row>
      <xdr:rowOff>231321</xdr:rowOff>
    </xdr:from>
    <xdr:to>
      <xdr:col>22</xdr:col>
      <xdr:colOff>13607</xdr:colOff>
      <xdr:row>20</xdr:row>
      <xdr:rowOff>231321</xdr:rowOff>
    </xdr:to>
    <xdr:cxnSp macro="">
      <xdr:nvCxnSpPr>
        <xdr:cNvPr id="30" name="Straight Connector 29">
          <a:extLst>
            <a:ext uri="{FF2B5EF4-FFF2-40B4-BE49-F238E27FC236}">
              <a16:creationId xmlns:a16="http://schemas.microsoft.com/office/drawing/2014/main" id="{00000000-0008-0000-1100-00001E000000}"/>
            </a:ext>
          </a:extLst>
        </xdr:cNvPr>
        <xdr:cNvCxnSpPr/>
      </xdr:nvCxnSpPr>
      <xdr:spPr>
        <a:xfrm flipV="1">
          <a:off x="11606893" y="4830535"/>
          <a:ext cx="7932964"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778329</xdr:colOff>
      <xdr:row>28</xdr:row>
      <xdr:rowOff>97971</xdr:rowOff>
    </xdr:from>
    <xdr:to>
      <xdr:col>21</xdr:col>
      <xdr:colOff>587828</xdr:colOff>
      <xdr:row>28</xdr:row>
      <xdr:rowOff>97971</xdr:rowOff>
    </xdr:to>
    <xdr:cxnSp macro="">
      <xdr:nvCxnSpPr>
        <xdr:cNvPr id="31" name="Straight Connector 30">
          <a:extLst>
            <a:ext uri="{FF2B5EF4-FFF2-40B4-BE49-F238E27FC236}">
              <a16:creationId xmlns:a16="http://schemas.microsoft.com/office/drawing/2014/main" id="{00000000-0008-0000-1100-00001F000000}"/>
            </a:ext>
          </a:extLst>
        </xdr:cNvPr>
        <xdr:cNvCxnSpPr/>
      </xdr:nvCxnSpPr>
      <xdr:spPr>
        <a:xfrm flipV="1">
          <a:off x="11568793" y="7663542"/>
          <a:ext cx="7932964"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63500</xdr:colOff>
      <xdr:row>4</xdr:row>
      <xdr:rowOff>31750</xdr:rowOff>
    </xdr:from>
    <xdr:to>
      <xdr:col>21</xdr:col>
      <xdr:colOff>222250</xdr:colOff>
      <xdr:row>13</xdr:row>
      <xdr:rowOff>15875</xdr:rowOff>
    </xdr:to>
    <xdr:sp macro="" textlink="">
      <xdr:nvSpPr>
        <xdr:cNvPr id="33" name="TextBox 32">
          <a:extLst>
            <a:ext uri="{FF2B5EF4-FFF2-40B4-BE49-F238E27FC236}">
              <a16:creationId xmlns:a16="http://schemas.microsoft.com/office/drawing/2014/main" id="{00000000-0008-0000-1100-000021000000}"/>
            </a:ext>
          </a:extLst>
        </xdr:cNvPr>
        <xdr:cNvSpPr txBox="1"/>
      </xdr:nvSpPr>
      <xdr:spPr>
        <a:xfrm>
          <a:off x="15922625" y="412750"/>
          <a:ext cx="4984750" cy="169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Use</a:t>
          </a:r>
          <a:r>
            <a:rPr lang="en-US" sz="2400" baseline="0">
              <a:latin typeface="Lucida Bright" panose="02040602050505020304" pitchFamily="18" charset="0"/>
            </a:rPr>
            <a:t> the same process as in the problem 2. Then, select the vendor with the highest reliability</a:t>
          </a:r>
          <a:endParaRPr lang="en-US" sz="2400">
            <a:latin typeface="Lucida Bright" panose="02040602050505020304" pitchFamily="18" charset="0"/>
          </a:endParaRPr>
        </a:p>
      </xdr:txBody>
    </xdr:sp>
    <xdr:clientData/>
  </xdr:twoCellAnchor>
  <xdr:twoCellAnchor>
    <xdr:from>
      <xdr:col>8</xdr:col>
      <xdr:colOff>196850</xdr:colOff>
      <xdr:row>49</xdr:row>
      <xdr:rowOff>34925</xdr:rowOff>
    </xdr:from>
    <xdr:to>
      <xdr:col>11</xdr:col>
      <xdr:colOff>99241</xdr:colOff>
      <xdr:row>51</xdr:row>
      <xdr:rowOff>41404</xdr:rowOff>
    </xdr:to>
    <xdr:sp macro="" textlink="">
      <xdr:nvSpPr>
        <xdr:cNvPr id="36" name="Rounded Rectangular Callout 30">
          <a:extLst>
            <a:ext uri="{FF2B5EF4-FFF2-40B4-BE49-F238E27FC236}">
              <a16:creationId xmlns:a16="http://schemas.microsoft.com/office/drawing/2014/main" id="{00000000-0008-0000-1100-000024000000}"/>
            </a:ext>
          </a:extLst>
        </xdr:cNvPr>
        <xdr:cNvSpPr/>
      </xdr:nvSpPr>
      <xdr:spPr>
        <a:xfrm>
          <a:off x="7493000" y="16379825"/>
          <a:ext cx="2226491" cy="387479"/>
        </a:xfrm>
        <a:prstGeom prst="wedgeRoundRectCallout">
          <a:avLst>
            <a:gd name="adj1" fmla="val -113004"/>
            <a:gd name="adj2" fmla="val -86735"/>
            <a:gd name="adj3" fmla="val 16667"/>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i="0">
              <a:solidFill>
                <a:schemeClr val="tx1"/>
              </a:solidFill>
              <a:latin typeface="Lucida Bright" panose="02040602050505020304" pitchFamily="18" charset="0"/>
            </a:rPr>
            <a:t>Highest</a:t>
          </a:r>
          <a:r>
            <a:rPr lang="en-US" sz="1600" b="0" i="0" baseline="0">
              <a:solidFill>
                <a:schemeClr val="tx1"/>
              </a:solidFill>
              <a:latin typeface="Lucida Bright" panose="02040602050505020304" pitchFamily="18" charset="0"/>
            </a:rPr>
            <a:t> Reliability</a:t>
          </a:r>
          <a:endParaRPr lang="en-US" sz="1600" b="0" i="0">
            <a:solidFill>
              <a:schemeClr val="tx1"/>
            </a:solidFill>
            <a:latin typeface="Lucida Bright" panose="02040602050505020304" pitchFamily="18" charset="0"/>
          </a:endParaRPr>
        </a:p>
      </xdr:txBody>
    </xdr:sp>
    <xdr:clientData/>
  </xdr:twoCellAnchor>
  <xdr:twoCellAnchor>
    <xdr:from>
      <xdr:col>7</xdr:col>
      <xdr:colOff>478790</xdr:colOff>
      <xdr:row>41</xdr:row>
      <xdr:rowOff>294731</xdr:rowOff>
    </xdr:from>
    <xdr:to>
      <xdr:col>12</xdr:col>
      <xdr:colOff>419100</xdr:colOff>
      <xdr:row>46</xdr:row>
      <xdr:rowOff>323850</xdr:rowOff>
    </xdr:to>
    <xdr:sp macro="" textlink="">
      <xdr:nvSpPr>
        <xdr:cNvPr id="37" name="TextBox 36">
          <a:extLst>
            <a:ext uri="{FF2B5EF4-FFF2-40B4-BE49-F238E27FC236}">
              <a16:creationId xmlns:a16="http://schemas.microsoft.com/office/drawing/2014/main" id="{00000000-0008-0000-1100-000025000000}"/>
            </a:ext>
          </a:extLst>
        </xdr:cNvPr>
        <xdr:cNvSpPr txBox="1"/>
      </xdr:nvSpPr>
      <xdr:spPr>
        <a:xfrm>
          <a:off x="6860540" y="13496381"/>
          <a:ext cx="3997960" cy="20103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i="0">
              <a:solidFill>
                <a:schemeClr val="accent3">
                  <a:lumMod val="50000"/>
                </a:schemeClr>
              </a:solidFill>
              <a:latin typeface="Lucida Bright" panose="02040602050505020304" pitchFamily="18" charset="0"/>
            </a:rPr>
            <a:t>b)</a:t>
          </a:r>
          <a:r>
            <a:rPr lang="en-US" sz="2800" b="1" i="0" baseline="0">
              <a:solidFill>
                <a:schemeClr val="accent3">
                  <a:lumMod val="50000"/>
                </a:schemeClr>
              </a:solidFill>
              <a:latin typeface="Lucida Bright" panose="02040602050505020304" pitchFamily="18" charset="0"/>
            </a:rPr>
            <a:t> </a:t>
          </a:r>
          <a:r>
            <a:rPr lang="en-US" sz="2800" b="1" i="0">
              <a:solidFill>
                <a:schemeClr val="accent3">
                  <a:lumMod val="50000"/>
                </a:schemeClr>
              </a:solidFill>
              <a:latin typeface="Lucida Bright" panose="02040602050505020304" pitchFamily="18" charset="0"/>
            </a:rPr>
            <a:t>Answer:</a:t>
          </a:r>
        </a:p>
        <a:p>
          <a:endParaRPr lang="en-US" sz="2400" b="0" i="0">
            <a:latin typeface="Lucida Bright" panose="02040602050505020304" pitchFamily="18" charset="0"/>
          </a:endParaRPr>
        </a:p>
        <a:p>
          <a:endParaRPr lang="en-US" sz="2800" b="1" i="0" baseline="0">
            <a:solidFill>
              <a:srgbClr val="C00000"/>
            </a:solidFill>
            <a:latin typeface="Lucida Bright" panose="02040602050505020304" pitchFamily="18" charset="0"/>
          </a:endParaRPr>
        </a:p>
        <a:p>
          <a:r>
            <a:rPr lang="en-US" sz="2800" b="1" i="0" baseline="0">
              <a:solidFill>
                <a:srgbClr val="C00000"/>
              </a:solidFill>
              <a:latin typeface="Lucida Bright" panose="02040602050505020304" pitchFamily="18" charset="0"/>
            </a:rPr>
            <a:t>Vendor 3: 0.7473</a:t>
          </a:r>
          <a:endParaRPr lang="en-US" sz="2800" b="1" i="0">
            <a:solidFill>
              <a:srgbClr val="C00000"/>
            </a:solidFill>
            <a:latin typeface="Lucida Bright" panose="02040602050505020304" pitchFamily="18" charset="0"/>
          </a:endParaRPr>
        </a:p>
      </xdr:txBody>
    </xdr:sp>
    <xdr:clientData/>
  </xdr:twoCellAnchor>
  <xdr:twoCellAnchor>
    <xdr:from>
      <xdr:col>5</xdr:col>
      <xdr:colOff>533400</xdr:colOff>
      <xdr:row>16</xdr:row>
      <xdr:rowOff>495300</xdr:rowOff>
    </xdr:from>
    <xdr:to>
      <xdr:col>5</xdr:col>
      <xdr:colOff>533400</xdr:colOff>
      <xdr:row>20</xdr:row>
      <xdr:rowOff>19050</xdr:rowOff>
    </xdr:to>
    <xdr:cxnSp macro="">
      <xdr:nvCxnSpPr>
        <xdr:cNvPr id="5" name="Straight Connector 4">
          <a:extLst>
            <a:ext uri="{FF2B5EF4-FFF2-40B4-BE49-F238E27FC236}">
              <a16:creationId xmlns:a16="http://schemas.microsoft.com/office/drawing/2014/main" id="{00000000-0008-0000-1100-000005000000}"/>
            </a:ext>
          </a:extLst>
        </xdr:cNvPr>
        <xdr:cNvCxnSpPr/>
      </xdr:nvCxnSpPr>
      <xdr:spPr>
        <a:xfrm flipH="1">
          <a:off x="4819650" y="3924300"/>
          <a:ext cx="0" cy="11239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0</xdr:colOff>
      <xdr:row>20</xdr:row>
      <xdr:rowOff>228600</xdr:rowOff>
    </xdr:from>
    <xdr:to>
      <xdr:col>5</xdr:col>
      <xdr:colOff>19050</xdr:colOff>
      <xdr:row>20</xdr:row>
      <xdr:rowOff>228600</xdr:rowOff>
    </xdr:to>
    <xdr:cxnSp macro="">
      <xdr:nvCxnSpPr>
        <xdr:cNvPr id="35" name="Straight Connector 34">
          <a:extLst>
            <a:ext uri="{FF2B5EF4-FFF2-40B4-BE49-F238E27FC236}">
              <a16:creationId xmlns:a16="http://schemas.microsoft.com/office/drawing/2014/main" id="{00000000-0008-0000-1100-000023000000}"/>
            </a:ext>
          </a:extLst>
        </xdr:cNvPr>
        <xdr:cNvCxnSpPr/>
      </xdr:nvCxnSpPr>
      <xdr:spPr>
        <a:xfrm flipH="1">
          <a:off x="3200400" y="5257800"/>
          <a:ext cx="1619250"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0</xdr:colOff>
      <xdr:row>20</xdr:row>
      <xdr:rowOff>304800</xdr:rowOff>
    </xdr:from>
    <xdr:to>
      <xdr:col>6</xdr:col>
      <xdr:colOff>942975</xdr:colOff>
      <xdr:row>20</xdr:row>
      <xdr:rowOff>304800</xdr:rowOff>
    </xdr:to>
    <xdr:cxnSp macro="">
      <xdr:nvCxnSpPr>
        <xdr:cNvPr id="38" name="Straight Connector 37">
          <a:extLst>
            <a:ext uri="{FF2B5EF4-FFF2-40B4-BE49-F238E27FC236}">
              <a16:creationId xmlns:a16="http://schemas.microsoft.com/office/drawing/2014/main" id="{00000000-0008-0000-1100-000026000000}"/>
            </a:ext>
          </a:extLst>
        </xdr:cNvPr>
        <xdr:cNvCxnSpPr/>
      </xdr:nvCxnSpPr>
      <xdr:spPr>
        <a:xfrm flipH="1">
          <a:off x="5257800" y="5334000"/>
          <a:ext cx="107632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209550</xdr:colOff>
      <xdr:row>32</xdr:row>
      <xdr:rowOff>0</xdr:rowOff>
    </xdr:from>
    <xdr:to>
      <xdr:col>10</xdr:col>
      <xdr:colOff>514350</xdr:colOff>
      <xdr:row>35</xdr:row>
      <xdr:rowOff>209550</xdr:rowOff>
    </xdr:to>
    <xdr:sp macro="" textlink="">
      <xdr:nvSpPr>
        <xdr:cNvPr id="47" name="TextBox 46">
          <a:extLst>
            <a:ext uri="{FF2B5EF4-FFF2-40B4-BE49-F238E27FC236}">
              <a16:creationId xmlns:a16="http://schemas.microsoft.com/office/drawing/2014/main" id="{00000000-0008-0000-1100-00002F000000}"/>
            </a:ext>
          </a:extLst>
        </xdr:cNvPr>
        <xdr:cNvSpPr txBox="1"/>
      </xdr:nvSpPr>
      <xdr:spPr>
        <a:xfrm>
          <a:off x="819150" y="9982200"/>
          <a:ext cx="805815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0" i="0" baseline="0">
              <a:latin typeface="Lucida Bright" panose="02040602050505020304" pitchFamily="18" charset="0"/>
            </a:rPr>
            <a:t>In reference to the above design: Which vendor will provide the highest level of reliability?</a:t>
          </a:r>
          <a:endParaRPr lang="en-US" sz="2400" b="0" i="0">
            <a:latin typeface="Lucida Bright" panose="02040602050505020304" pitchFamily="18" charset="0"/>
          </a:endParaRPr>
        </a:p>
      </xdr:txBody>
    </xdr:sp>
    <xdr:clientData/>
  </xdr:twoCellAnchor>
  <xdr:twoCellAnchor>
    <xdr:from>
      <xdr:col>16</xdr:col>
      <xdr:colOff>15240</xdr:colOff>
      <xdr:row>21</xdr:row>
      <xdr:rowOff>266700</xdr:rowOff>
    </xdr:from>
    <xdr:to>
      <xdr:col>18</xdr:col>
      <xdr:colOff>590550</xdr:colOff>
      <xdr:row>23</xdr:row>
      <xdr:rowOff>57150</xdr:rowOff>
    </xdr:to>
    <xdr:sp macro="" textlink="">
      <xdr:nvSpPr>
        <xdr:cNvPr id="49" name="TextBox 48">
          <a:extLst>
            <a:ext uri="{FF2B5EF4-FFF2-40B4-BE49-F238E27FC236}">
              <a16:creationId xmlns:a16="http://schemas.microsoft.com/office/drawing/2014/main" id="{00000000-0008-0000-1100-000031000000}"/>
            </a:ext>
          </a:extLst>
        </xdr:cNvPr>
        <xdr:cNvSpPr txBox="1"/>
      </xdr:nvSpPr>
      <xdr:spPr>
        <a:xfrm>
          <a:off x="14093190" y="5829300"/>
          <a:ext cx="261366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Back-up Component</a:t>
          </a:r>
        </a:p>
      </xdr:txBody>
    </xdr:sp>
    <xdr:clientData/>
  </xdr:twoCellAnchor>
  <xdr:twoCellAnchor>
    <xdr:from>
      <xdr:col>16</xdr:col>
      <xdr:colOff>0</xdr:colOff>
      <xdr:row>28</xdr:row>
      <xdr:rowOff>247650</xdr:rowOff>
    </xdr:from>
    <xdr:to>
      <xdr:col>18</xdr:col>
      <xdr:colOff>575310</xdr:colOff>
      <xdr:row>30</xdr:row>
      <xdr:rowOff>114300</xdr:rowOff>
    </xdr:to>
    <xdr:sp macro="" textlink="">
      <xdr:nvSpPr>
        <xdr:cNvPr id="50" name="TextBox 49">
          <a:extLst>
            <a:ext uri="{FF2B5EF4-FFF2-40B4-BE49-F238E27FC236}">
              <a16:creationId xmlns:a16="http://schemas.microsoft.com/office/drawing/2014/main" id="{00000000-0008-0000-1100-000032000000}"/>
            </a:ext>
          </a:extLst>
        </xdr:cNvPr>
        <xdr:cNvSpPr txBox="1"/>
      </xdr:nvSpPr>
      <xdr:spPr>
        <a:xfrm>
          <a:off x="14077950" y="8591550"/>
          <a:ext cx="261366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Back-up Component</a:t>
          </a:r>
        </a:p>
      </xdr:txBody>
    </xdr:sp>
    <xdr:clientData/>
  </xdr:twoCellAnchor>
  <xdr:twoCellAnchor>
    <xdr:from>
      <xdr:col>1</xdr:col>
      <xdr:colOff>228600</xdr:colOff>
      <xdr:row>36</xdr:row>
      <xdr:rowOff>152400</xdr:rowOff>
    </xdr:from>
    <xdr:to>
      <xdr:col>10</xdr:col>
      <xdr:colOff>666750</xdr:colOff>
      <xdr:row>40</xdr:row>
      <xdr:rowOff>76200</xdr:rowOff>
    </xdr:to>
    <xdr:sp macro="" textlink="">
      <xdr:nvSpPr>
        <xdr:cNvPr id="51" name="TextBox 50">
          <a:extLst>
            <a:ext uri="{FF2B5EF4-FFF2-40B4-BE49-F238E27FC236}">
              <a16:creationId xmlns:a16="http://schemas.microsoft.com/office/drawing/2014/main" id="{00000000-0008-0000-1100-000033000000}"/>
            </a:ext>
          </a:extLst>
        </xdr:cNvPr>
        <xdr:cNvSpPr txBox="1"/>
      </xdr:nvSpPr>
      <xdr:spPr>
        <a:xfrm>
          <a:off x="838200" y="11601450"/>
          <a:ext cx="870585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0" i="0" baseline="0">
              <a:latin typeface="Lucida Bright" panose="02040602050505020304" pitchFamily="18" charset="0"/>
            </a:rPr>
            <a:t>Would your answer be the same if this was a </a:t>
          </a:r>
        </a:p>
        <a:p>
          <a:r>
            <a:rPr lang="en-US" sz="2400" b="0" i="0" baseline="0">
              <a:latin typeface="Lucida Bright" panose="02040602050505020304" pitchFamily="18" charset="0"/>
            </a:rPr>
            <a:t>serial</a:t>
          </a:r>
          <a:r>
            <a:rPr lang="en-US" sz="1100" b="0" i="0" u="none" strike="noStrike">
              <a:solidFill>
                <a:schemeClr val="dk1"/>
              </a:solidFill>
              <a:effectLst/>
              <a:latin typeface="+mn-lt"/>
              <a:ea typeface="+mn-ea"/>
              <a:cs typeface="+mn-cs"/>
            </a:rPr>
            <a:t> </a:t>
          </a:r>
          <a:r>
            <a:rPr lang="en-US" sz="2400"/>
            <a:t> </a:t>
          </a:r>
          <a:r>
            <a:rPr lang="en-US" sz="2400" b="0" i="0" baseline="0">
              <a:latin typeface="Lucida Bright" panose="02040602050505020304" pitchFamily="18" charset="0"/>
            </a:rPr>
            <a:t>design?</a:t>
          </a:r>
          <a:endParaRPr lang="en-US" sz="2400" b="0" i="0">
            <a:latin typeface="Lucida Bright" panose="02040602050505020304" pitchFamily="18" charset="0"/>
          </a:endParaRPr>
        </a:p>
      </xdr:txBody>
    </xdr:sp>
    <xdr:clientData/>
  </xdr:twoCellAnchor>
  <xdr:twoCellAnchor>
    <xdr:from>
      <xdr:col>7</xdr:col>
      <xdr:colOff>152400</xdr:colOff>
      <xdr:row>42</xdr:row>
      <xdr:rowOff>95250</xdr:rowOff>
    </xdr:from>
    <xdr:to>
      <xdr:col>7</xdr:col>
      <xdr:colOff>152400</xdr:colOff>
      <xdr:row>47</xdr:row>
      <xdr:rowOff>247650</xdr:rowOff>
    </xdr:to>
    <xdr:cxnSp macro="">
      <xdr:nvCxnSpPr>
        <xdr:cNvPr id="53" name="Straight Arrow Connector 52">
          <a:extLst>
            <a:ext uri="{FF2B5EF4-FFF2-40B4-BE49-F238E27FC236}">
              <a16:creationId xmlns:a16="http://schemas.microsoft.com/office/drawing/2014/main" id="{00000000-0008-0000-1100-000035000000}"/>
            </a:ext>
          </a:extLst>
        </xdr:cNvPr>
        <xdr:cNvCxnSpPr/>
      </xdr:nvCxnSpPr>
      <xdr:spPr>
        <a:xfrm>
          <a:off x="6534150" y="13677900"/>
          <a:ext cx="0" cy="219075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13</xdr:col>
      <xdr:colOff>628650</xdr:colOff>
      <xdr:row>18</xdr:row>
      <xdr:rowOff>57150</xdr:rowOff>
    </xdr:from>
    <xdr:to>
      <xdr:col>15</xdr:col>
      <xdr:colOff>19050</xdr:colOff>
      <xdr:row>19</xdr:row>
      <xdr:rowOff>323850</xdr:rowOff>
    </xdr:to>
    <xdr:cxnSp macro="">
      <xdr:nvCxnSpPr>
        <xdr:cNvPr id="6" name="Straight Arrow Connector 5">
          <a:extLst>
            <a:ext uri="{FF2B5EF4-FFF2-40B4-BE49-F238E27FC236}">
              <a16:creationId xmlns:a16="http://schemas.microsoft.com/office/drawing/2014/main" id="{00000000-0008-0000-1100-000006000000}"/>
            </a:ext>
          </a:extLst>
        </xdr:cNvPr>
        <xdr:cNvCxnSpPr/>
      </xdr:nvCxnSpPr>
      <xdr:spPr>
        <a:xfrm>
          <a:off x="11772900" y="4419600"/>
          <a:ext cx="1619250" cy="4572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0</xdr:colOff>
      <xdr:row>18</xdr:row>
      <xdr:rowOff>19050</xdr:rowOff>
    </xdr:from>
    <xdr:to>
      <xdr:col>17</xdr:col>
      <xdr:colOff>647700</xdr:colOff>
      <xdr:row>19</xdr:row>
      <xdr:rowOff>304800</xdr:rowOff>
    </xdr:to>
    <xdr:cxnSp macro="">
      <xdr:nvCxnSpPr>
        <xdr:cNvPr id="39" name="Straight Arrow Connector 38">
          <a:extLst>
            <a:ext uri="{FF2B5EF4-FFF2-40B4-BE49-F238E27FC236}">
              <a16:creationId xmlns:a16="http://schemas.microsoft.com/office/drawing/2014/main" id="{00000000-0008-0000-1100-000027000000}"/>
            </a:ext>
          </a:extLst>
        </xdr:cNvPr>
        <xdr:cNvCxnSpPr/>
      </xdr:nvCxnSpPr>
      <xdr:spPr>
        <a:xfrm flipV="1">
          <a:off x="14592300" y="4381500"/>
          <a:ext cx="1638300" cy="47625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590550</xdr:colOff>
      <xdr:row>25</xdr:row>
      <xdr:rowOff>76200</xdr:rowOff>
    </xdr:from>
    <xdr:to>
      <xdr:col>14</xdr:col>
      <xdr:colOff>933450</xdr:colOff>
      <xdr:row>26</xdr:row>
      <xdr:rowOff>171450</xdr:rowOff>
    </xdr:to>
    <xdr:cxnSp macro="">
      <xdr:nvCxnSpPr>
        <xdr:cNvPr id="40" name="Straight Arrow Connector 39">
          <a:extLst>
            <a:ext uri="{FF2B5EF4-FFF2-40B4-BE49-F238E27FC236}">
              <a16:creationId xmlns:a16="http://schemas.microsoft.com/office/drawing/2014/main" id="{00000000-0008-0000-1100-000028000000}"/>
            </a:ext>
          </a:extLst>
        </xdr:cNvPr>
        <xdr:cNvCxnSpPr/>
      </xdr:nvCxnSpPr>
      <xdr:spPr>
        <a:xfrm>
          <a:off x="11734800" y="7296150"/>
          <a:ext cx="1619250" cy="4572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1143000</xdr:colOff>
      <xdr:row>25</xdr:row>
      <xdr:rowOff>76200</xdr:rowOff>
    </xdr:from>
    <xdr:to>
      <xdr:col>17</xdr:col>
      <xdr:colOff>571500</xdr:colOff>
      <xdr:row>26</xdr:row>
      <xdr:rowOff>190500</xdr:rowOff>
    </xdr:to>
    <xdr:cxnSp macro="">
      <xdr:nvCxnSpPr>
        <xdr:cNvPr id="41" name="Straight Arrow Connector 40">
          <a:extLst>
            <a:ext uri="{FF2B5EF4-FFF2-40B4-BE49-F238E27FC236}">
              <a16:creationId xmlns:a16="http://schemas.microsoft.com/office/drawing/2014/main" id="{00000000-0008-0000-1100-000029000000}"/>
            </a:ext>
          </a:extLst>
        </xdr:cNvPr>
        <xdr:cNvCxnSpPr/>
      </xdr:nvCxnSpPr>
      <xdr:spPr>
        <a:xfrm flipV="1">
          <a:off x="14516100" y="7296150"/>
          <a:ext cx="1638300" cy="47625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552450</xdr:colOff>
      <xdr:row>32</xdr:row>
      <xdr:rowOff>114300</xdr:rowOff>
    </xdr:from>
    <xdr:to>
      <xdr:col>14</xdr:col>
      <xdr:colOff>895350</xdr:colOff>
      <xdr:row>33</xdr:row>
      <xdr:rowOff>228600</xdr:rowOff>
    </xdr:to>
    <xdr:cxnSp macro="">
      <xdr:nvCxnSpPr>
        <xdr:cNvPr id="42" name="Straight Arrow Connector 41">
          <a:extLst>
            <a:ext uri="{FF2B5EF4-FFF2-40B4-BE49-F238E27FC236}">
              <a16:creationId xmlns:a16="http://schemas.microsoft.com/office/drawing/2014/main" id="{00000000-0008-0000-1100-00002A000000}"/>
            </a:ext>
          </a:extLst>
        </xdr:cNvPr>
        <xdr:cNvCxnSpPr/>
      </xdr:nvCxnSpPr>
      <xdr:spPr>
        <a:xfrm>
          <a:off x="11696700" y="10096500"/>
          <a:ext cx="1619250" cy="4572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95250</xdr:colOff>
      <xdr:row>32</xdr:row>
      <xdr:rowOff>57150</xdr:rowOff>
    </xdr:from>
    <xdr:to>
      <xdr:col>17</xdr:col>
      <xdr:colOff>742950</xdr:colOff>
      <xdr:row>33</xdr:row>
      <xdr:rowOff>190500</xdr:rowOff>
    </xdr:to>
    <xdr:cxnSp macro="">
      <xdr:nvCxnSpPr>
        <xdr:cNvPr id="44" name="Straight Arrow Connector 43">
          <a:extLst>
            <a:ext uri="{FF2B5EF4-FFF2-40B4-BE49-F238E27FC236}">
              <a16:creationId xmlns:a16="http://schemas.microsoft.com/office/drawing/2014/main" id="{00000000-0008-0000-1100-00002C000000}"/>
            </a:ext>
          </a:extLst>
        </xdr:cNvPr>
        <xdr:cNvCxnSpPr/>
      </xdr:nvCxnSpPr>
      <xdr:spPr>
        <a:xfrm flipV="1">
          <a:off x="14687550" y="10039350"/>
          <a:ext cx="1638300" cy="47625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116840</xdr:colOff>
      <xdr:row>22</xdr:row>
      <xdr:rowOff>389981</xdr:rowOff>
    </xdr:from>
    <xdr:to>
      <xdr:col>29</xdr:col>
      <xdr:colOff>381000</xdr:colOff>
      <xdr:row>27</xdr:row>
      <xdr:rowOff>323850</xdr:rowOff>
    </xdr:to>
    <xdr:sp macro="" textlink="">
      <xdr:nvSpPr>
        <xdr:cNvPr id="43" name="TextBox 42">
          <a:extLst>
            <a:ext uri="{FF2B5EF4-FFF2-40B4-BE49-F238E27FC236}">
              <a16:creationId xmlns:a16="http://schemas.microsoft.com/office/drawing/2014/main" id="{00000000-0008-0000-1100-00002B000000}"/>
            </a:ext>
          </a:extLst>
        </xdr:cNvPr>
        <xdr:cNvSpPr txBox="1"/>
      </xdr:nvSpPr>
      <xdr:spPr>
        <a:xfrm>
          <a:off x="20519390" y="6314531"/>
          <a:ext cx="4531360" cy="1953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i="0">
              <a:solidFill>
                <a:schemeClr val="accent3">
                  <a:lumMod val="50000"/>
                </a:schemeClr>
              </a:solidFill>
              <a:latin typeface="Lucida Bright" panose="02040602050505020304" pitchFamily="18" charset="0"/>
            </a:rPr>
            <a:t>a) Answer:</a:t>
          </a:r>
        </a:p>
        <a:p>
          <a:endParaRPr lang="en-US" sz="2400" b="0" i="0">
            <a:latin typeface="Lucida Bright" panose="02040602050505020304" pitchFamily="18" charset="0"/>
          </a:endParaRPr>
        </a:p>
        <a:p>
          <a:r>
            <a:rPr lang="en-US" sz="2400" b="0" i="0">
              <a:latin typeface="Lucida Bright" panose="02040602050505020304" pitchFamily="18" charset="0"/>
            </a:rPr>
            <a:t> </a:t>
          </a:r>
          <a:r>
            <a:rPr lang="en-US" sz="3200" b="1" i="0" baseline="0">
              <a:solidFill>
                <a:srgbClr val="C00000"/>
              </a:solidFill>
              <a:latin typeface="Lucida Bright" panose="02040602050505020304" pitchFamily="18" charset="0"/>
            </a:rPr>
            <a:t>Vendor 2: 0.8899</a:t>
          </a:r>
        </a:p>
        <a:p>
          <a:endParaRPr lang="en-US" sz="2400" b="0" i="0" baseline="0">
            <a:latin typeface="Lucida Bright" panose="02040602050505020304" pitchFamily="18"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89808</xdr:colOff>
      <xdr:row>0</xdr:row>
      <xdr:rowOff>106135</xdr:rowOff>
    </xdr:from>
    <xdr:to>
      <xdr:col>5</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6</xdr:col>
      <xdr:colOff>250824</xdr:colOff>
      <xdr:row>1</xdr:row>
      <xdr:rowOff>47624</xdr:rowOff>
    </xdr:from>
    <xdr:to>
      <xdr:col>13</xdr:col>
      <xdr:colOff>495300</xdr:colOff>
      <xdr:row>5</xdr:row>
      <xdr:rowOff>41275</xdr:rowOff>
    </xdr:to>
    <xdr:sp macro="" textlink="">
      <xdr:nvSpPr>
        <xdr:cNvPr id="4" name="Rounded Rectangle 3">
          <a:extLst>
            <a:ext uri="{FF2B5EF4-FFF2-40B4-BE49-F238E27FC236}">
              <a16:creationId xmlns:a16="http://schemas.microsoft.com/office/drawing/2014/main" id="{00000000-0008-0000-1200-000004000000}"/>
            </a:ext>
          </a:extLst>
        </xdr:cNvPr>
        <xdr:cNvSpPr/>
      </xdr:nvSpPr>
      <xdr:spPr>
        <a:xfrm>
          <a:off x="3870324" y="238124"/>
          <a:ext cx="6880226"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2</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16</xdr:col>
      <xdr:colOff>225584</xdr:colOff>
      <xdr:row>7</xdr:row>
      <xdr:rowOff>135890</xdr:rowOff>
    </xdr:from>
    <xdr:to>
      <xdr:col>16</xdr:col>
      <xdr:colOff>254000</xdr:colOff>
      <xdr:row>42</xdr:row>
      <xdr:rowOff>63500</xdr:rowOff>
    </xdr:to>
    <xdr:cxnSp macro="">
      <xdr:nvCxnSpPr>
        <xdr:cNvPr id="10" name="Straight Connector 9">
          <a:extLst>
            <a:ext uri="{FF2B5EF4-FFF2-40B4-BE49-F238E27FC236}">
              <a16:creationId xmlns:a16="http://schemas.microsoft.com/office/drawing/2014/main" id="{00000000-0008-0000-1200-00000A000000}"/>
            </a:ext>
          </a:extLst>
        </xdr:cNvPr>
        <xdr:cNvCxnSpPr/>
      </xdr:nvCxnSpPr>
      <xdr:spPr>
        <a:xfrm>
          <a:off x="12973209" y="1469390"/>
          <a:ext cx="28416" cy="112782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270510</xdr:colOff>
      <xdr:row>18</xdr:row>
      <xdr:rowOff>411480</xdr:rowOff>
    </xdr:from>
    <xdr:to>
      <xdr:col>12</xdr:col>
      <xdr:colOff>316230</xdr:colOff>
      <xdr:row>18</xdr:row>
      <xdr:rowOff>411480</xdr:rowOff>
    </xdr:to>
    <xdr:cxnSp macro="">
      <xdr:nvCxnSpPr>
        <xdr:cNvPr id="12" name="Straight Connector 11">
          <a:extLst>
            <a:ext uri="{FF2B5EF4-FFF2-40B4-BE49-F238E27FC236}">
              <a16:creationId xmlns:a16="http://schemas.microsoft.com/office/drawing/2014/main" id="{00000000-0008-0000-1200-00000C000000}"/>
            </a:ext>
          </a:extLst>
        </xdr:cNvPr>
        <xdr:cNvCxnSpPr/>
      </xdr:nvCxnSpPr>
      <xdr:spPr>
        <a:xfrm flipV="1">
          <a:off x="6587490" y="4480560"/>
          <a:ext cx="457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xdr:row>
      <xdr:rowOff>178594</xdr:rowOff>
    </xdr:from>
    <xdr:to>
      <xdr:col>22</xdr:col>
      <xdr:colOff>117058</xdr:colOff>
      <xdr:row>7</xdr:row>
      <xdr:rowOff>130969</xdr:rowOff>
    </xdr:to>
    <xdr:sp macro="" textlink="">
      <xdr:nvSpPr>
        <xdr:cNvPr id="32" name="Rounded Rectangle 4">
          <a:hlinkClick xmlns:r="http://schemas.openxmlformats.org/officeDocument/2006/relationships" r:id="rId2"/>
          <a:extLst>
            <a:ext uri="{FF2B5EF4-FFF2-40B4-BE49-F238E27FC236}">
              <a16:creationId xmlns:a16="http://schemas.microsoft.com/office/drawing/2014/main" id="{00000000-0008-0000-1200-000020000000}"/>
            </a:ext>
          </a:extLst>
        </xdr:cNvPr>
        <xdr:cNvSpPr/>
      </xdr:nvSpPr>
      <xdr:spPr>
        <a:xfrm>
          <a:off x="10715625" y="559594"/>
          <a:ext cx="349843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10</xdr:col>
      <xdr:colOff>270510</xdr:colOff>
      <xdr:row>16</xdr:row>
      <xdr:rowOff>411480</xdr:rowOff>
    </xdr:from>
    <xdr:to>
      <xdr:col>10</xdr:col>
      <xdr:colOff>316230</xdr:colOff>
      <xdr:row>16</xdr:row>
      <xdr:rowOff>411480</xdr:rowOff>
    </xdr:to>
    <xdr:cxnSp macro="">
      <xdr:nvCxnSpPr>
        <xdr:cNvPr id="17" name="Straight Connector 16">
          <a:extLst>
            <a:ext uri="{FF2B5EF4-FFF2-40B4-BE49-F238E27FC236}">
              <a16:creationId xmlns:a16="http://schemas.microsoft.com/office/drawing/2014/main" id="{00000000-0008-0000-1200-000011000000}"/>
            </a:ext>
          </a:extLst>
        </xdr:cNvPr>
        <xdr:cNvCxnSpPr/>
      </xdr:nvCxnSpPr>
      <xdr:spPr>
        <a:xfrm flipV="1">
          <a:off x="5537835" y="4926330"/>
          <a:ext cx="457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476251</xdr:colOff>
      <xdr:row>14</xdr:row>
      <xdr:rowOff>0</xdr:rowOff>
    </xdr:from>
    <xdr:to>
      <xdr:col>9</xdr:col>
      <xdr:colOff>476251</xdr:colOff>
      <xdr:row>16</xdr:row>
      <xdr:rowOff>396875</xdr:rowOff>
    </xdr:to>
    <xdr:cxnSp macro="">
      <xdr:nvCxnSpPr>
        <xdr:cNvPr id="18" name="Straight Connector 17">
          <a:extLst>
            <a:ext uri="{FF2B5EF4-FFF2-40B4-BE49-F238E27FC236}">
              <a16:creationId xmlns:a16="http://schemas.microsoft.com/office/drawing/2014/main" id="{00000000-0008-0000-1200-000012000000}"/>
            </a:ext>
          </a:extLst>
        </xdr:cNvPr>
        <xdr:cNvCxnSpPr/>
      </xdr:nvCxnSpPr>
      <xdr:spPr>
        <a:xfrm>
          <a:off x="5349876" y="3048000"/>
          <a:ext cx="0" cy="13176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1158875</xdr:colOff>
      <xdr:row>18</xdr:row>
      <xdr:rowOff>133350</xdr:rowOff>
    </xdr:from>
    <xdr:to>
      <xdr:col>9</xdr:col>
      <xdr:colOff>3175</xdr:colOff>
      <xdr:row>18</xdr:row>
      <xdr:rowOff>133350</xdr:rowOff>
    </xdr:to>
    <xdr:cxnSp macro="">
      <xdr:nvCxnSpPr>
        <xdr:cNvPr id="19" name="Straight Connector 18">
          <a:extLst>
            <a:ext uri="{FF2B5EF4-FFF2-40B4-BE49-F238E27FC236}">
              <a16:creationId xmlns:a16="http://schemas.microsoft.com/office/drawing/2014/main" id="{00000000-0008-0000-1200-000013000000}"/>
            </a:ext>
          </a:extLst>
        </xdr:cNvPr>
        <xdr:cNvCxnSpPr/>
      </xdr:nvCxnSpPr>
      <xdr:spPr>
        <a:xfrm flipH="1">
          <a:off x="4175125" y="4689475"/>
          <a:ext cx="7016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0</xdr:colOff>
      <xdr:row>18</xdr:row>
      <xdr:rowOff>117475</xdr:rowOff>
    </xdr:from>
    <xdr:to>
      <xdr:col>11</xdr:col>
      <xdr:colOff>6350</xdr:colOff>
      <xdr:row>18</xdr:row>
      <xdr:rowOff>117475</xdr:rowOff>
    </xdr:to>
    <xdr:cxnSp macro="">
      <xdr:nvCxnSpPr>
        <xdr:cNvPr id="20" name="Straight Connector 19">
          <a:extLst>
            <a:ext uri="{FF2B5EF4-FFF2-40B4-BE49-F238E27FC236}">
              <a16:creationId xmlns:a16="http://schemas.microsoft.com/office/drawing/2014/main" id="{00000000-0008-0000-1200-000014000000}"/>
            </a:ext>
          </a:extLst>
        </xdr:cNvPr>
        <xdr:cNvCxnSpPr/>
      </xdr:nvCxnSpPr>
      <xdr:spPr>
        <a:xfrm flipH="1">
          <a:off x="5857875" y="4673600"/>
          <a:ext cx="609600"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396875</xdr:colOff>
      <xdr:row>7</xdr:row>
      <xdr:rowOff>79375</xdr:rowOff>
    </xdr:from>
    <xdr:to>
      <xdr:col>15</xdr:col>
      <xdr:colOff>428625</xdr:colOff>
      <xdr:row>11</xdr:row>
      <xdr:rowOff>190500</xdr:rowOff>
    </xdr:to>
    <xdr:sp macro="" textlink="">
      <xdr:nvSpPr>
        <xdr:cNvPr id="6" name="TextBox 5">
          <a:extLst>
            <a:ext uri="{FF2B5EF4-FFF2-40B4-BE49-F238E27FC236}">
              <a16:creationId xmlns:a16="http://schemas.microsoft.com/office/drawing/2014/main" id="{00000000-0008-0000-1200-000006000000}"/>
            </a:ext>
          </a:extLst>
        </xdr:cNvPr>
        <xdr:cNvSpPr txBox="1"/>
      </xdr:nvSpPr>
      <xdr:spPr>
        <a:xfrm>
          <a:off x="1603375" y="1412875"/>
          <a:ext cx="10826750" cy="103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Best Tech assembles electronic video players from four components</a:t>
          </a:r>
          <a:r>
            <a:rPr lang="en-US" sz="2400" baseline="0">
              <a:latin typeface="Lucida Bright" panose="02040602050505020304" pitchFamily="18" charset="0"/>
            </a:rPr>
            <a:t> </a:t>
          </a:r>
          <a:r>
            <a:rPr lang="en-US" sz="2400">
              <a:latin typeface="Lucida Bright" panose="02040602050505020304" pitchFamily="18" charset="0"/>
            </a:rPr>
            <a:t>arranged as follows:</a:t>
          </a:r>
        </a:p>
      </xdr:txBody>
    </xdr:sp>
    <xdr:clientData/>
  </xdr:twoCellAnchor>
  <xdr:twoCellAnchor>
    <xdr:from>
      <xdr:col>2</xdr:col>
      <xdr:colOff>206375</xdr:colOff>
      <xdr:row>20</xdr:row>
      <xdr:rowOff>79375</xdr:rowOff>
    </xdr:from>
    <xdr:to>
      <xdr:col>15</xdr:col>
      <xdr:colOff>460375</xdr:colOff>
      <xdr:row>22</xdr:row>
      <xdr:rowOff>333375</xdr:rowOff>
    </xdr:to>
    <xdr:sp macro="" textlink="">
      <xdr:nvSpPr>
        <xdr:cNvPr id="21" name="TextBox 20">
          <a:extLst>
            <a:ext uri="{FF2B5EF4-FFF2-40B4-BE49-F238E27FC236}">
              <a16:creationId xmlns:a16="http://schemas.microsoft.com/office/drawing/2014/main" id="{00000000-0008-0000-1200-000015000000}"/>
            </a:ext>
          </a:extLst>
        </xdr:cNvPr>
        <xdr:cNvSpPr txBox="1"/>
      </xdr:nvSpPr>
      <xdr:spPr>
        <a:xfrm>
          <a:off x="1412875" y="5715000"/>
          <a:ext cx="11049000" cy="103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The</a:t>
          </a:r>
          <a:r>
            <a:rPr lang="en-US" sz="2400" baseline="0">
              <a:latin typeface="Lucida Bright" panose="02040602050505020304" pitchFamily="18" charset="0"/>
            </a:rPr>
            <a:t> components can be purchased from three different vendors, who have supplied the following reliability data</a:t>
          </a:r>
          <a:r>
            <a:rPr lang="en-US" sz="2400">
              <a:latin typeface="Lucida Bright" panose="02040602050505020304" pitchFamily="18" charset="0"/>
            </a:rPr>
            <a:t>:</a:t>
          </a:r>
        </a:p>
      </xdr:txBody>
    </xdr:sp>
    <xdr:clientData/>
  </xdr:twoCellAnchor>
  <xdr:twoCellAnchor>
    <xdr:from>
      <xdr:col>2</xdr:col>
      <xdr:colOff>358775</xdr:colOff>
      <xdr:row>30</xdr:row>
      <xdr:rowOff>184150</xdr:rowOff>
    </xdr:from>
    <xdr:to>
      <xdr:col>15</xdr:col>
      <xdr:colOff>612775</xdr:colOff>
      <xdr:row>34</xdr:row>
      <xdr:rowOff>57150</xdr:rowOff>
    </xdr:to>
    <xdr:sp macro="" textlink="">
      <xdr:nvSpPr>
        <xdr:cNvPr id="22" name="TextBox 21">
          <a:extLst>
            <a:ext uri="{FF2B5EF4-FFF2-40B4-BE49-F238E27FC236}">
              <a16:creationId xmlns:a16="http://schemas.microsoft.com/office/drawing/2014/main" id="{00000000-0008-0000-1200-000016000000}"/>
            </a:ext>
          </a:extLst>
        </xdr:cNvPr>
        <xdr:cNvSpPr txBox="1"/>
      </xdr:nvSpPr>
      <xdr:spPr>
        <a:xfrm>
          <a:off x="1565275" y="10042525"/>
          <a:ext cx="11049000" cy="103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a)</a:t>
          </a:r>
          <a:r>
            <a:rPr lang="en-US" sz="2400" baseline="0">
              <a:latin typeface="Lucida Bright" panose="02040602050505020304" pitchFamily="18" charset="0"/>
            </a:rPr>
            <a:t> Which of the vendor should be selected on the basis of the overall</a:t>
          </a:r>
        </a:p>
        <a:p>
          <a:r>
            <a:rPr lang="en-US" sz="2400" baseline="0">
              <a:latin typeface="Lucida Bright" panose="02040602050505020304" pitchFamily="18" charset="0"/>
            </a:rPr>
            <a:t>    design reliability (as shown above) ?</a:t>
          </a:r>
          <a:endParaRPr lang="en-US" sz="2400">
            <a:latin typeface="Lucida Bright" panose="02040602050505020304" pitchFamily="18" charset="0"/>
          </a:endParaRPr>
        </a:p>
      </xdr:txBody>
    </xdr:sp>
    <xdr:clientData/>
  </xdr:twoCellAnchor>
  <xdr:twoCellAnchor>
    <xdr:from>
      <xdr:col>2</xdr:col>
      <xdr:colOff>368300</xdr:colOff>
      <xdr:row>35</xdr:row>
      <xdr:rowOff>34925</xdr:rowOff>
    </xdr:from>
    <xdr:to>
      <xdr:col>15</xdr:col>
      <xdr:colOff>622300</xdr:colOff>
      <xdr:row>40</xdr:row>
      <xdr:rowOff>114300</xdr:rowOff>
    </xdr:to>
    <xdr:sp macro="" textlink="">
      <xdr:nvSpPr>
        <xdr:cNvPr id="23" name="TextBox 22">
          <a:extLst>
            <a:ext uri="{FF2B5EF4-FFF2-40B4-BE49-F238E27FC236}">
              <a16:creationId xmlns:a16="http://schemas.microsoft.com/office/drawing/2014/main" id="{00000000-0008-0000-1200-000017000000}"/>
            </a:ext>
          </a:extLst>
        </xdr:cNvPr>
        <xdr:cNvSpPr txBox="1"/>
      </xdr:nvSpPr>
      <xdr:spPr>
        <a:xfrm>
          <a:off x="1574800" y="11385550"/>
          <a:ext cx="11049000" cy="103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a:t>
          </a:r>
          <a:r>
            <a:rPr lang="en-US" sz="2400" baseline="0">
              <a:latin typeface="Lucida Bright" panose="02040602050505020304" pitchFamily="18" charset="0"/>
            </a:rPr>
            <a:t> Which of the vendor should be selected on the basis of the overall</a:t>
          </a:r>
        </a:p>
        <a:p>
          <a:r>
            <a:rPr lang="en-US" sz="2400" baseline="0">
              <a:latin typeface="Lucida Bright" panose="02040602050505020304" pitchFamily="18" charset="0"/>
            </a:rPr>
            <a:t>    design reliability, if this was the sequential design?</a:t>
          </a:r>
          <a:endParaRPr lang="en-US" sz="2400">
            <a:latin typeface="Lucida Bright" panose="02040602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166008</xdr:colOff>
      <xdr:row>0</xdr:row>
      <xdr:rowOff>106135</xdr:rowOff>
    </xdr:from>
    <xdr:to>
      <xdr:col>5</xdr:col>
      <xdr:colOff>298450</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94808" y="106135"/>
          <a:ext cx="1351642"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9</xdr:col>
      <xdr:colOff>333375</xdr:colOff>
      <xdr:row>11</xdr:row>
      <xdr:rowOff>133350</xdr:rowOff>
    </xdr:from>
    <xdr:to>
      <xdr:col>9</xdr:col>
      <xdr:colOff>365125</xdr:colOff>
      <xdr:row>40</xdr:row>
      <xdr:rowOff>127000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8258175" y="2228850"/>
          <a:ext cx="31750" cy="66802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781051</xdr:colOff>
      <xdr:row>1</xdr:row>
      <xdr:rowOff>38100</xdr:rowOff>
    </xdr:from>
    <xdr:to>
      <xdr:col>10</xdr:col>
      <xdr:colOff>355600</xdr:colOff>
      <xdr:row>5</xdr:row>
      <xdr:rowOff>139700</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3829051" y="228600"/>
          <a:ext cx="5127624" cy="8636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a:solidFill>
                <a:srgbClr val="C00000"/>
              </a:solidFill>
              <a:latin typeface="FrankRuehl" panose="020E0503060101010101" pitchFamily="34" charset="-79"/>
              <a:cs typeface="FrankRuehl" panose="020E0503060101010101" pitchFamily="34" charset="-79"/>
            </a:rPr>
            <a:t>SPC Problem</a:t>
          </a:r>
          <a:r>
            <a:rPr lang="en-US" sz="3600" b="1" baseline="0">
              <a:solidFill>
                <a:srgbClr val="C00000"/>
              </a:solidFill>
              <a:latin typeface="FrankRuehl" panose="020E0503060101010101" pitchFamily="34" charset="-79"/>
              <a:cs typeface="FrankRuehl" panose="020E0503060101010101" pitchFamily="34" charset="-79"/>
            </a:rPr>
            <a:t> 6</a:t>
          </a:r>
        </a:p>
      </xdr:txBody>
    </xdr:sp>
    <xdr:clientData/>
  </xdr:twoCellAnchor>
  <xdr:twoCellAnchor>
    <xdr:from>
      <xdr:col>9</xdr:col>
      <xdr:colOff>581025</xdr:colOff>
      <xdr:row>9</xdr:row>
      <xdr:rowOff>170998</xdr:rowOff>
    </xdr:from>
    <xdr:to>
      <xdr:col>19</xdr:col>
      <xdr:colOff>555625</xdr:colOff>
      <xdr:row>17</xdr:row>
      <xdr:rowOff>12700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505825" y="1885498"/>
          <a:ext cx="7756525" cy="18229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t>Red Top</a:t>
          </a:r>
          <a:r>
            <a:rPr lang="en-US" sz="2400" baseline="0"/>
            <a:t> cab Company receives several complaints per day about the behavior of its drivers. Over a 9-day period (where  days are units of measure), the owner of the firm, received the following numbers of calls form irate passengers:</a:t>
          </a:r>
        </a:p>
        <a:p>
          <a:endParaRPr lang="en-US" sz="2400"/>
        </a:p>
      </xdr:txBody>
    </xdr:sp>
    <xdr:clientData/>
  </xdr:twoCellAnchor>
  <xdr:twoCellAnchor>
    <xdr:from>
      <xdr:col>3</xdr:col>
      <xdr:colOff>133349</xdr:colOff>
      <xdr:row>9</xdr:row>
      <xdr:rowOff>151946</xdr:rowOff>
    </xdr:from>
    <xdr:to>
      <xdr:col>8</xdr:col>
      <xdr:colOff>1235075</xdr:colOff>
      <xdr:row>22</xdr:row>
      <xdr:rowOff>165100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962149" y="1866446"/>
              <a:ext cx="5959476" cy="338500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a:solidFill>
                    <a:schemeClr val="tx1"/>
                  </a:solidFill>
                </a:rPr>
                <a:t>C-chart: Number of defects per</a:t>
              </a:r>
              <a:r>
                <a:rPr lang="en-US" sz="2400" b="0" baseline="0">
                  <a:solidFill>
                    <a:schemeClr val="tx1"/>
                  </a:solidFill>
                </a:rPr>
                <a:t> unit output</a:t>
              </a:r>
              <a:endParaRPr lang="en-US" sz="4000" b="1">
                <a:solidFill>
                  <a:schemeClr val="accent3">
                    <a:lumMod val="50000"/>
                  </a:schemeClr>
                </a:solidFill>
              </a:endParaRPr>
            </a:p>
            <a:p>
              <a:endParaRPr lang="en-US" sz="2400" b="1">
                <a:solidFill>
                  <a:schemeClr val="accent3">
                    <a:lumMod val="50000"/>
                  </a:schemeClr>
                </a:solidFill>
              </a:endParaRPr>
            </a:p>
            <a:p>
              <a:r>
                <a:rPr lang="en-US" sz="2400" b="1">
                  <a:solidFill>
                    <a:schemeClr val="accent3">
                      <a:lumMod val="50000"/>
                    </a:schemeClr>
                  </a:solidFill>
                </a:rPr>
                <a:t>Formulas:</a:t>
              </a:r>
            </a:p>
            <a:p>
              <a:endParaRPr lang="en-US" sz="2400" baseline="0"/>
            </a:p>
            <a:p>
              <a:r>
                <a:rPr lang="en-US" sz="2400" b="1" baseline="0">
                  <a:solidFill>
                    <a:srgbClr val="C00000"/>
                  </a:solidFill>
                </a:rPr>
                <a:t>σ</a:t>
              </a:r>
              <a:r>
                <a:rPr lang="en-US" sz="2400" b="1" baseline="0"/>
                <a:t> </a:t>
              </a:r>
              <a:r>
                <a:rPr lang="en-US" sz="2400" baseline="0"/>
                <a:t>= </a:t>
              </a:r>
              <a14:m>
                <m:oMath xmlns:m="http://schemas.openxmlformats.org/officeDocument/2006/math">
                  <m:r>
                    <a:rPr lang="en-US" sz="2400" i="1" baseline="0">
                      <a:latin typeface="Cambria Math"/>
                      <a:ea typeface="Cambria Math"/>
                    </a:rPr>
                    <m:t>√</m:t>
                  </m:r>
                  <m:r>
                    <a:rPr lang="en-US" sz="2400" b="0" i="1" baseline="0">
                      <a:latin typeface="Cambria Math"/>
                      <a:ea typeface="Cambria Math"/>
                    </a:rPr>
                    <m:t>𝑐</m:t>
                  </m:r>
                  <m:r>
                    <a:rPr lang="en-US" sz="2400" b="0" i="1" baseline="0">
                      <a:latin typeface="Cambria Math"/>
                      <a:ea typeface="Cambria Math"/>
                    </a:rPr>
                    <m:t>(</m:t>
                  </m:r>
                  <m:r>
                    <a:rPr lang="en-US" sz="2400" b="0" i="1" baseline="0">
                      <a:latin typeface="Cambria Math"/>
                      <a:ea typeface="Cambria Math"/>
                    </a:rPr>
                    <m:t>𝑏𝑎𝑟</m:t>
                  </m:r>
                  <m:r>
                    <a:rPr lang="en-US" sz="2400" b="0" i="1" baseline="0">
                      <a:latin typeface="Cambria Math"/>
                      <a:ea typeface="Cambria Math"/>
                    </a:rPr>
                    <m:t>)</m:t>
                  </m:r>
                </m:oMath>
              </a14:m>
              <a:endParaRPr lang="en-US" sz="2400" baseline="0"/>
            </a:p>
            <a:p>
              <a:pPr eaLnBrk="1" fontAlgn="auto" latinLnBrk="0" hangingPunct="1"/>
              <a:r>
                <a:rPr lang="en-US" sz="2400" b="1">
                  <a:solidFill>
                    <a:srgbClr val="FF0000"/>
                  </a:solidFill>
                  <a:effectLst/>
                  <a:latin typeface="+mn-lt"/>
                  <a:ea typeface="+mn-ea"/>
                  <a:cs typeface="+mn-cs"/>
                </a:rPr>
                <a:t>UCLp</a:t>
              </a:r>
              <a:r>
                <a:rPr lang="en-US" sz="2400" b="0" baseline="0">
                  <a:solidFill>
                    <a:srgbClr val="FF0000"/>
                  </a:solidFill>
                  <a:effectLst/>
                  <a:latin typeface="+mn-lt"/>
                  <a:ea typeface="+mn-ea"/>
                  <a:cs typeface="+mn-cs"/>
                </a:rPr>
                <a:t> </a:t>
              </a:r>
              <a:r>
                <a:rPr lang="en-US" sz="2400" baseline="0">
                  <a:solidFill>
                    <a:schemeClr val="dk1"/>
                  </a:solidFill>
                  <a:effectLst/>
                  <a:latin typeface="+mn-lt"/>
                  <a:ea typeface="+mn-ea"/>
                  <a:cs typeface="+mn-cs"/>
                </a:rPr>
                <a:t>= c(bar) + 3*</a:t>
              </a:r>
              <a14:m>
                <m:oMath xmlns:m="http://schemas.openxmlformats.org/officeDocument/2006/math">
                  <m:r>
                    <a:rPr lang="en-US" sz="240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𝑐</m:t>
                  </m:r>
                  <m:r>
                    <a:rPr lang="en-US" sz="2400" b="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𝑏𝑎𝑟</m:t>
                  </m:r>
                  <m:r>
                    <a:rPr lang="en-US" sz="2400" b="0" i="1" baseline="0">
                      <a:solidFill>
                        <a:schemeClr val="dk1"/>
                      </a:solidFill>
                      <a:effectLst/>
                      <a:latin typeface="Cambria Math"/>
                      <a:ea typeface="+mn-ea"/>
                      <a:cs typeface="+mn-cs"/>
                    </a:rPr>
                    <m:t>)</m:t>
                  </m:r>
                </m:oMath>
              </a14:m>
              <a:endParaRPr lang="en-US" sz="2400">
                <a:effectLst/>
              </a:endParaRPr>
            </a:p>
            <a:p>
              <a:pPr eaLnBrk="1" fontAlgn="auto" latinLnBrk="0" hangingPunct="1"/>
              <a:r>
                <a:rPr lang="en-US" sz="2400" b="1" baseline="0">
                  <a:solidFill>
                    <a:srgbClr val="FF0000"/>
                  </a:solidFill>
                  <a:effectLst/>
                  <a:latin typeface="+mn-lt"/>
                  <a:ea typeface="+mn-ea"/>
                  <a:cs typeface="+mn-cs"/>
                </a:rPr>
                <a:t>LCLp</a:t>
              </a:r>
              <a:r>
                <a:rPr lang="en-US" sz="2400" b="0" baseline="0">
                  <a:solidFill>
                    <a:srgbClr val="FF0000"/>
                  </a:solidFill>
                  <a:effectLst/>
                  <a:latin typeface="+mn-lt"/>
                  <a:ea typeface="+mn-ea"/>
                  <a:cs typeface="+mn-cs"/>
                </a:rPr>
                <a:t> </a:t>
              </a:r>
              <a:r>
                <a:rPr lang="en-US" sz="2400" baseline="0">
                  <a:solidFill>
                    <a:schemeClr val="dk1"/>
                  </a:solidFill>
                  <a:effectLst/>
                  <a:latin typeface="+mn-lt"/>
                  <a:ea typeface="+mn-ea"/>
                  <a:cs typeface="+mn-cs"/>
                </a:rPr>
                <a:t>= c(bar) - 3*</a:t>
              </a:r>
              <a14:m>
                <m:oMath xmlns:m="http://schemas.openxmlformats.org/officeDocument/2006/math">
                  <m:r>
                    <a:rPr lang="en-US" sz="240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𝑐</m:t>
                  </m:r>
                  <m:r>
                    <a:rPr lang="en-US" sz="2400" b="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𝑏𝑎𝑟</m:t>
                  </m:r>
                  <m:r>
                    <a:rPr lang="en-US" sz="2400" b="0" i="1" baseline="0">
                      <a:solidFill>
                        <a:schemeClr val="dk1"/>
                      </a:solidFill>
                      <a:effectLst/>
                      <a:latin typeface="Cambria Math"/>
                      <a:ea typeface="+mn-ea"/>
                      <a:cs typeface="+mn-cs"/>
                    </a:rPr>
                    <m:t>)</m:t>
                  </m:r>
                </m:oMath>
              </a14:m>
              <a:endParaRPr lang="en-US" sz="2400">
                <a:effectLst/>
              </a:endParaRPr>
            </a:p>
            <a:p>
              <a:endParaRPr lang="en-US" sz="2400" baseline="0"/>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Choice>
      <mc:Fallback xmlns="">
        <xdr:sp macro="" textlink="">
          <xdr:nvSpPr>
            <xdr:cNvPr id="6" name="TextBox 5">
              <a:extLst>
                <a:ext uri="{FF2B5EF4-FFF2-40B4-BE49-F238E27FC236}">
                  <a16:creationId xmlns:a16="http://schemas.microsoft.com/office/drawing/2014/main" id="{93EB8F27-2813-4363-8C0B-ABFF7F1272B0}"/>
                </a:ext>
              </a:extLst>
            </xdr:cNvPr>
            <xdr:cNvSpPr txBox="1"/>
          </xdr:nvSpPr>
          <xdr:spPr>
            <a:xfrm>
              <a:off x="1962149" y="1866446"/>
              <a:ext cx="5959476" cy="338500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a:solidFill>
                    <a:schemeClr val="tx1"/>
                  </a:solidFill>
                </a:rPr>
                <a:t>C-chart: Number of defects per</a:t>
              </a:r>
              <a:r>
                <a:rPr lang="en-US" sz="2400" b="0" baseline="0">
                  <a:solidFill>
                    <a:schemeClr val="tx1"/>
                  </a:solidFill>
                </a:rPr>
                <a:t> unit output</a:t>
              </a:r>
              <a:endParaRPr lang="en-US" sz="4000" b="1">
                <a:solidFill>
                  <a:schemeClr val="accent3">
                    <a:lumMod val="50000"/>
                  </a:schemeClr>
                </a:solidFill>
              </a:endParaRPr>
            </a:p>
            <a:p>
              <a:endParaRPr lang="en-US" sz="2400" b="1">
                <a:solidFill>
                  <a:schemeClr val="accent3">
                    <a:lumMod val="50000"/>
                  </a:schemeClr>
                </a:solidFill>
              </a:endParaRPr>
            </a:p>
            <a:p>
              <a:r>
                <a:rPr lang="en-US" sz="2400" b="1">
                  <a:solidFill>
                    <a:schemeClr val="accent3">
                      <a:lumMod val="50000"/>
                    </a:schemeClr>
                  </a:solidFill>
                </a:rPr>
                <a:t>Formulas:</a:t>
              </a:r>
            </a:p>
            <a:p>
              <a:endParaRPr lang="en-US" sz="2400" baseline="0"/>
            </a:p>
            <a:p>
              <a:r>
                <a:rPr lang="en-US" sz="2400" b="1" baseline="0">
                  <a:solidFill>
                    <a:srgbClr val="C00000"/>
                  </a:solidFill>
                </a:rPr>
                <a:t>σ</a:t>
              </a:r>
              <a:r>
                <a:rPr lang="en-US" sz="2400" b="1" baseline="0"/>
                <a:t> </a:t>
              </a:r>
              <a:r>
                <a:rPr lang="en-US" sz="2400" baseline="0"/>
                <a:t>= </a:t>
              </a:r>
              <a:r>
                <a:rPr lang="en-US" sz="2400" i="0" baseline="0">
                  <a:latin typeface="Cambria Math"/>
                  <a:ea typeface="Cambria Math"/>
                </a:rPr>
                <a:t>√</a:t>
              </a:r>
              <a:r>
                <a:rPr lang="en-US" sz="2400" b="0" i="0" baseline="0">
                  <a:latin typeface="Cambria Math"/>
                  <a:ea typeface="Cambria Math"/>
                </a:rPr>
                <a:t>𝑐(𝑏𝑎𝑟)</a:t>
              </a:r>
              <a:endParaRPr lang="en-US" sz="2400" baseline="0"/>
            </a:p>
            <a:p>
              <a:pPr eaLnBrk="1" fontAlgn="auto" latinLnBrk="0" hangingPunct="1"/>
              <a:r>
                <a:rPr lang="en-US" sz="2400" b="1">
                  <a:solidFill>
                    <a:srgbClr val="FF0000"/>
                  </a:solidFill>
                  <a:effectLst/>
                  <a:latin typeface="+mn-lt"/>
                  <a:ea typeface="+mn-ea"/>
                  <a:cs typeface="+mn-cs"/>
                </a:rPr>
                <a:t>UCLp</a:t>
              </a:r>
              <a:r>
                <a:rPr lang="en-US" sz="2400" b="0" baseline="0">
                  <a:solidFill>
                    <a:srgbClr val="FF0000"/>
                  </a:solidFill>
                  <a:effectLst/>
                  <a:latin typeface="+mn-lt"/>
                  <a:ea typeface="+mn-ea"/>
                  <a:cs typeface="+mn-cs"/>
                </a:rPr>
                <a:t> </a:t>
              </a:r>
              <a:r>
                <a:rPr lang="en-US" sz="2400" baseline="0">
                  <a:solidFill>
                    <a:schemeClr val="dk1"/>
                  </a:solidFill>
                  <a:effectLst/>
                  <a:latin typeface="+mn-lt"/>
                  <a:ea typeface="+mn-ea"/>
                  <a:cs typeface="+mn-cs"/>
                </a:rPr>
                <a:t>= c(bar) + 3*</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a:ea typeface="+mn-ea"/>
                  <a:cs typeface="+mn-cs"/>
                </a:rPr>
                <a:t>𝑐(𝑏𝑎𝑟)</a:t>
              </a:r>
              <a:endParaRPr lang="en-US" sz="2400">
                <a:effectLst/>
              </a:endParaRPr>
            </a:p>
            <a:p>
              <a:pPr eaLnBrk="1" fontAlgn="auto" latinLnBrk="0" hangingPunct="1"/>
              <a:r>
                <a:rPr lang="en-US" sz="2400" b="1" baseline="0">
                  <a:solidFill>
                    <a:srgbClr val="FF0000"/>
                  </a:solidFill>
                  <a:effectLst/>
                  <a:latin typeface="+mn-lt"/>
                  <a:ea typeface="+mn-ea"/>
                  <a:cs typeface="+mn-cs"/>
                </a:rPr>
                <a:t>LCLp</a:t>
              </a:r>
              <a:r>
                <a:rPr lang="en-US" sz="2400" b="0" baseline="0">
                  <a:solidFill>
                    <a:srgbClr val="FF0000"/>
                  </a:solidFill>
                  <a:effectLst/>
                  <a:latin typeface="+mn-lt"/>
                  <a:ea typeface="+mn-ea"/>
                  <a:cs typeface="+mn-cs"/>
                </a:rPr>
                <a:t> </a:t>
              </a:r>
              <a:r>
                <a:rPr lang="en-US" sz="2400" baseline="0">
                  <a:solidFill>
                    <a:schemeClr val="dk1"/>
                  </a:solidFill>
                  <a:effectLst/>
                  <a:latin typeface="+mn-lt"/>
                  <a:ea typeface="+mn-ea"/>
                  <a:cs typeface="+mn-cs"/>
                </a:rPr>
                <a:t>= c(bar) - 3*</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a:ea typeface="+mn-ea"/>
                  <a:cs typeface="+mn-cs"/>
                </a:rPr>
                <a:t>𝑐(𝑏𝑎𝑟)</a:t>
              </a:r>
              <a:endParaRPr lang="en-US" sz="2400">
                <a:effectLst/>
              </a:endParaRPr>
            </a:p>
            <a:p>
              <a:endParaRPr lang="en-US" sz="2400" baseline="0"/>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Fallback>
    </mc:AlternateContent>
    <xdr:clientData/>
  </xdr:twoCellAnchor>
  <xdr:twoCellAnchor>
    <xdr:from>
      <xdr:col>9</xdr:col>
      <xdr:colOff>622300</xdr:colOff>
      <xdr:row>18</xdr:row>
      <xdr:rowOff>107950</xdr:rowOff>
    </xdr:from>
    <xdr:to>
      <xdr:col>16</xdr:col>
      <xdr:colOff>257175</xdr:colOff>
      <xdr:row>20</xdr:row>
      <xdr:rowOff>187325</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8547100" y="4060825"/>
          <a:ext cx="4959350" cy="61277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t>c(bar) =  54/9= 6 complaints per day</a:t>
          </a:r>
        </a:p>
        <a:p>
          <a:endParaRPr lang="en-US" sz="2400" baseline="0"/>
        </a:p>
        <a:p>
          <a:endParaRPr lang="en-US" sz="2000"/>
        </a:p>
      </xdr:txBody>
    </xdr:sp>
    <xdr:clientData/>
  </xdr:twoCellAnchor>
  <xdr:twoCellAnchor>
    <xdr:from>
      <xdr:col>9</xdr:col>
      <xdr:colOff>625476</xdr:colOff>
      <xdr:row>21</xdr:row>
      <xdr:rowOff>317500</xdr:rowOff>
    </xdr:from>
    <xdr:to>
      <xdr:col>19</xdr:col>
      <xdr:colOff>393700</xdr:colOff>
      <xdr:row>37</xdr:row>
      <xdr:rowOff>114300</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8550276" y="5041900"/>
              <a:ext cx="7550149" cy="328295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rad>
                      <m:radPr>
                        <m:degHide m:val="on"/>
                        <m:ctrlPr>
                          <a:rPr lang="en-US" sz="2800" b="0" i="1" baseline="0">
                            <a:solidFill>
                              <a:schemeClr val="dk1"/>
                            </a:solidFill>
                            <a:effectLst/>
                            <a:latin typeface="Cambria Math" panose="02040503050406030204" pitchFamily="18" charset="0"/>
                            <a:ea typeface="+mn-ea"/>
                            <a:cs typeface="+mn-cs"/>
                          </a:rPr>
                        </m:ctrlPr>
                      </m:radPr>
                      <m:deg/>
                      <m:e>
                        <m:r>
                          <a:rPr lang="en-US" sz="2800" b="0" i="1" baseline="0">
                            <a:solidFill>
                              <a:schemeClr val="dk1"/>
                            </a:solidFill>
                            <a:effectLst/>
                            <a:latin typeface="Cambria Math"/>
                            <a:ea typeface="+mn-ea"/>
                            <a:cs typeface="+mn-cs"/>
                          </a:rPr>
                          <m:t>6</m:t>
                        </m:r>
                      </m:e>
                    </m:rad>
                    <m:r>
                      <a:rPr lang="en-US" sz="2800" b="0" i="1" baseline="0">
                        <a:solidFill>
                          <a:schemeClr val="dk1"/>
                        </a:solidFill>
                        <a:effectLst/>
                        <a:latin typeface="Cambria Math"/>
                        <a:ea typeface="+mn-ea"/>
                        <a:cs typeface="+mn-cs"/>
                      </a:rPr>
                      <m:t>=</m:t>
                    </m:r>
                    <m:r>
                      <a:rPr lang="en-US" sz="2800" b="0" i="1" baseline="0">
                        <a:solidFill>
                          <a:srgbClr val="FF0000"/>
                        </a:solidFill>
                        <a:effectLst/>
                        <a:latin typeface="Cambria Math"/>
                        <a:ea typeface="+mn-ea"/>
                        <a:cs typeface="+mn-cs"/>
                      </a:rPr>
                      <m:t>2.45</m:t>
                    </m:r>
                  </m:oMath>
                </m:oMathPara>
              </a14:m>
              <a:endParaRPr lang="en-US" sz="280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800" b="1">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a:solidFill>
                    <a:srgbClr val="FF0000"/>
                  </a:solidFill>
                </a:rPr>
                <a:t>UCLp</a:t>
              </a:r>
              <a:r>
                <a:rPr lang="en-US" sz="2800" baseline="0"/>
                <a:t> = </a:t>
              </a:r>
              <a:r>
                <a:rPr lang="en-US" sz="2400" baseline="0"/>
                <a:t>c(bar) + 3*</a:t>
              </a:r>
              <a14:m>
                <m:oMath xmlns:m="http://schemas.openxmlformats.org/officeDocument/2006/math">
                  <m:r>
                    <a:rPr lang="en-US" sz="240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𝑐</m:t>
                  </m:r>
                  <m:r>
                    <a:rPr lang="en-US" sz="2400" b="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𝑏𝑎𝑟</m:t>
                  </m:r>
                  <m:r>
                    <a:rPr lang="en-US" sz="2400" b="0" i="1" baseline="0">
                      <a:solidFill>
                        <a:schemeClr val="dk1"/>
                      </a:solidFill>
                      <a:effectLst/>
                      <a:latin typeface="Cambria Math"/>
                      <a:ea typeface="+mn-ea"/>
                      <a:cs typeface="+mn-cs"/>
                    </a:rPr>
                    <m:t>)</m:t>
                  </m:r>
                </m:oMath>
              </a14:m>
              <a:r>
                <a:rPr lang="en-US" sz="2800" baseline="0"/>
                <a:t> =</a:t>
              </a:r>
              <a:r>
                <a:rPr lang="en-US" sz="2400" baseline="0"/>
                <a:t>6 +</a:t>
              </a:r>
              <a:r>
                <a:rPr lang="en-US" sz="2400" baseline="0">
                  <a:solidFill>
                    <a:schemeClr val="dk1"/>
                  </a:solidFill>
                  <a:effectLst/>
                  <a:latin typeface="+mn-lt"/>
                  <a:ea typeface="+mn-ea"/>
                  <a:cs typeface="+mn-cs"/>
                </a:rPr>
                <a:t>3*</a:t>
              </a:r>
              <a14:m>
                <m:oMath xmlns:m="http://schemas.openxmlformats.org/officeDocument/2006/math">
                  <m:r>
                    <a:rPr lang="en-US" sz="240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6</m:t>
                  </m:r>
                </m:oMath>
              </a14:m>
              <a:r>
                <a:rPr lang="en-US" sz="2400" baseline="0"/>
                <a:t> = 6 + 3*2.45 = </a:t>
              </a:r>
              <a:r>
                <a:rPr lang="en-US" sz="2400" b="1" baseline="0">
                  <a:solidFill>
                    <a:srgbClr val="FF0000"/>
                  </a:solidFill>
                </a:rPr>
                <a:t>13.35</a:t>
              </a:r>
            </a:p>
            <a:p>
              <a:pPr marL="0" marR="0" indent="0" defTabSz="914400" eaLnBrk="1" fontAlgn="auto" latinLnBrk="0" hangingPunct="1">
                <a:lnSpc>
                  <a:spcPct val="100000"/>
                </a:lnSpc>
                <a:spcBef>
                  <a:spcPts val="0"/>
                </a:spcBef>
                <a:spcAft>
                  <a:spcPts val="0"/>
                </a:spcAft>
                <a:buClrTx/>
                <a:buSzTx/>
                <a:buFontTx/>
                <a:buNone/>
                <a:tabLst/>
                <a:defRPr/>
              </a:pPr>
              <a:endParaRPr lang="en-US" sz="2800" b="1" baseline="0">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baseline="0">
                  <a:solidFill>
                    <a:srgbClr val="FF0000"/>
                  </a:solidFill>
                </a:rPr>
                <a:t>LCLp</a:t>
              </a:r>
              <a:r>
                <a:rPr lang="en-US" sz="2800" baseline="0"/>
                <a:t> =  </a:t>
              </a:r>
              <a:r>
                <a:rPr lang="en-US" sz="2400" baseline="0">
                  <a:solidFill>
                    <a:schemeClr val="dk1"/>
                  </a:solidFill>
                  <a:effectLst/>
                  <a:latin typeface="+mn-lt"/>
                  <a:ea typeface="+mn-ea"/>
                  <a:cs typeface="+mn-cs"/>
                </a:rPr>
                <a:t>c(bar) - 3*</a:t>
              </a:r>
              <a14:m>
                <m:oMath xmlns:m="http://schemas.openxmlformats.org/officeDocument/2006/math">
                  <m:r>
                    <a:rPr lang="en-US" sz="240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𝑐</m:t>
                  </m:r>
                  <m:r>
                    <a:rPr lang="en-US" sz="2400" b="0" i="1" baseline="0">
                      <a:solidFill>
                        <a:schemeClr val="dk1"/>
                      </a:solidFill>
                      <a:effectLst/>
                      <a:latin typeface="Cambria Math"/>
                      <a:ea typeface="+mn-ea"/>
                      <a:cs typeface="+mn-cs"/>
                    </a:rPr>
                    <m:t>(</m:t>
                  </m:r>
                  <m:r>
                    <a:rPr lang="en-US" sz="2400" b="0" i="1" baseline="0">
                      <a:solidFill>
                        <a:schemeClr val="dk1"/>
                      </a:solidFill>
                      <a:effectLst/>
                      <a:latin typeface="Cambria Math"/>
                      <a:ea typeface="+mn-ea"/>
                      <a:cs typeface="+mn-cs"/>
                    </a:rPr>
                    <m:t>𝑏𝑎𝑟</m:t>
                  </m:r>
                  <m:r>
                    <a:rPr lang="en-US" sz="2400" b="0" i="1" baseline="0">
                      <a:solidFill>
                        <a:schemeClr val="dk1"/>
                      </a:solidFill>
                      <a:effectLst/>
                      <a:latin typeface="Cambria Math"/>
                      <a:ea typeface="+mn-ea"/>
                      <a:cs typeface="+mn-cs"/>
                    </a:rPr>
                    <m:t>)</m:t>
                  </m:r>
                </m:oMath>
              </a14:m>
              <a:r>
                <a:rPr lang="en-US" sz="2400" baseline="0">
                  <a:solidFill>
                    <a:schemeClr val="dk1"/>
                  </a:solidFill>
                  <a:effectLst/>
                  <a:latin typeface="+mn-lt"/>
                  <a:ea typeface="+mn-ea"/>
                  <a:cs typeface="+mn-cs"/>
                </a:rPr>
                <a:t> =  6 -3*</a:t>
              </a:r>
              <a14:m>
                <m:oMath xmlns:m="http://schemas.openxmlformats.org/officeDocument/2006/math">
                  <m:rad>
                    <m:radPr>
                      <m:degHide m:val="on"/>
                      <m:ctrlPr>
                        <a:rPr lang="en-US" sz="2400" b="0" i="1" baseline="0">
                          <a:solidFill>
                            <a:schemeClr val="dk1"/>
                          </a:solidFill>
                          <a:effectLst/>
                          <a:latin typeface="Cambria Math" panose="02040503050406030204" pitchFamily="18" charset="0"/>
                          <a:ea typeface="+mn-ea"/>
                          <a:cs typeface="+mn-cs"/>
                        </a:rPr>
                      </m:ctrlPr>
                    </m:radPr>
                    <m:deg/>
                    <m:e>
                      <m:r>
                        <a:rPr lang="en-US" sz="2400" b="0" i="1" baseline="0">
                          <a:solidFill>
                            <a:schemeClr val="dk1"/>
                          </a:solidFill>
                          <a:effectLst/>
                          <a:latin typeface="Cambria Math"/>
                          <a:ea typeface="+mn-ea"/>
                          <a:cs typeface="+mn-cs"/>
                        </a:rPr>
                        <m:t>6</m:t>
                      </m:r>
                    </m:e>
                  </m:rad>
                  <m:r>
                    <a:rPr lang="en-US" sz="2400" b="0" i="1" baseline="0">
                      <a:solidFill>
                        <a:schemeClr val="dk1"/>
                      </a:solidFill>
                      <a:effectLst/>
                      <a:latin typeface="Cambria Math"/>
                      <a:ea typeface="+mn-ea"/>
                      <a:cs typeface="+mn-cs"/>
                    </a:rPr>
                    <m:t>=</m:t>
                  </m:r>
                </m:oMath>
              </a14:m>
              <a:r>
                <a:rPr lang="en-US" sz="2400"/>
                <a:t> 6 -3* 2.45 = </a:t>
              </a:r>
              <a:r>
                <a:rPr lang="en-US" sz="2400" b="1">
                  <a:solidFill>
                    <a:srgbClr val="FF0000"/>
                  </a:solidFill>
                </a:rPr>
                <a:t>0 </a:t>
              </a:r>
              <a:r>
                <a:rPr lang="en-US" sz="2400"/>
                <a:t>since it cannot be negative</a:t>
              </a:r>
            </a:p>
          </xdr:txBody>
        </xdr:sp>
      </mc:Choice>
      <mc:Fallback xmlns="">
        <xdr:sp macro="" textlink="">
          <xdr:nvSpPr>
            <xdr:cNvPr id="8" name="TextBox 7">
              <a:extLst>
                <a:ext uri="{FF2B5EF4-FFF2-40B4-BE49-F238E27FC236}">
                  <a16:creationId xmlns:a16="http://schemas.microsoft.com/office/drawing/2014/main" id="{52B770A1-51E8-4BD8-91DC-3DE32AC881A0}"/>
                </a:ext>
              </a:extLst>
            </xdr:cNvPr>
            <xdr:cNvSpPr txBox="1"/>
          </xdr:nvSpPr>
          <xdr:spPr>
            <a:xfrm>
              <a:off x="8550276" y="5041900"/>
              <a:ext cx="7550149" cy="328295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800" b="0" i="0" baseline="0">
                  <a:solidFill>
                    <a:schemeClr val="dk1"/>
                  </a:solidFill>
                  <a:effectLst/>
                  <a:latin typeface="Cambria Math" panose="02040503050406030204" pitchFamily="18" charset="0"/>
                  <a:ea typeface="+mn-ea"/>
                  <a:cs typeface="+mn-cs"/>
                </a:rPr>
                <a:t>√</a:t>
              </a:r>
              <a:r>
                <a:rPr lang="en-US" sz="2800" b="0" i="0" baseline="0">
                  <a:solidFill>
                    <a:schemeClr val="dk1"/>
                  </a:solidFill>
                  <a:effectLst/>
                  <a:latin typeface="Cambria Math"/>
                  <a:ea typeface="+mn-ea"/>
                  <a:cs typeface="+mn-cs"/>
                </a:rPr>
                <a:t>6=</a:t>
              </a:r>
              <a:r>
                <a:rPr lang="en-US" sz="2800" b="0" i="0" baseline="0">
                  <a:solidFill>
                    <a:srgbClr val="FF0000"/>
                  </a:solidFill>
                  <a:effectLst/>
                  <a:latin typeface="Cambria Math"/>
                  <a:ea typeface="+mn-ea"/>
                  <a:cs typeface="+mn-cs"/>
                </a:rPr>
                <a:t>2.45</a:t>
              </a:r>
              <a:endParaRPr lang="en-US" sz="2800">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800" b="1">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a:solidFill>
                    <a:srgbClr val="FF0000"/>
                  </a:solidFill>
                </a:rPr>
                <a:t>UCLp</a:t>
              </a:r>
              <a:r>
                <a:rPr lang="en-US" sz="2800" baseline="0"/>
                <a:t> = </a:t>
              </a:r>
              <a:r>
                <a:rPr lang="en-US" sz="2400" baseline="0"/>
                <a:t>c(bar) + 3*</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a:ea typeface="+mn-ea"/>
                  <a:cs typeface="+mn-cs"/>
                </a:rPr>
                <a:t>𝑐(𝑏𝑎𝑟)</a:t>
              </a:r>
              <a:r>
                <a:rPr lang="en-US" sz="2800" baseline="0"/>
                <a:t> =</a:t>
              </a:r>
              <a:r>
                <a:rPr lang="en-US" sz="2400" baseline="0"/>
                <a:t>6 +</a:t>
              </a:r>
              <a:r>
                <a:rPr lang="en-US" sz="2400" baseline="0">
                  <a:solidFill>
                    <a:schemeClr val="dk1"/>
                  </a:solidFill>
                  <a:effectLst/>
                  <a:latin typeface="+mn-lt"/>
                  <a:ea typeface="+mn-ea"/>
                  <a:cs typeface="+mn-cs"/>
                </a:rPr>
                <a:t>3*</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a:ea typeface="+mn-ea"/>
                  <a:cs typeface="+mn-cs"/>
                </a:rPr>
                <a:t>6</a:t>
              </a:r>
              <a:r>
                <a:rPr lang="en-US" sz="2400" baseline="0"/>
                <a:t> = 6 + 3*2.45 = </a:t>
              </a:r>
              <a:r>
                <a:rPr lang="en-US" sz="2400" b="1" baseline="0">
                  <a:solidFill>
                    <a:srgbClr val="FF0000"/>
                  </a:solidFill>
                </a:rPr>
                <a:t>13.35</a:t>
              </a:r>
            </a:p>
            <a:p>
              <a:pPr marL="0" marR="0" indent="0" defTabSz="914400" eaLnBrk="1" fontAlgn="auto" latinLnBrk="0" hangingPunct="1">
                <a:lnSpc>
                  <a:spcPct val="100000"/>
                </a:lnSpc>
                <a:spcBef>
                  <a:spcPts val="0"/>
                </a:spcBef>
                <a:spcAft>
                  <a:spcPts val="0"/>
                </a:spcAft>
                <a:buClrTx/>
                <a:buSzTx/>
                <a:buFontTx/>
                <a:buNone/>
                <a:tabLst/>
                <a:defRPr/>
              </a:pPr>
              <a:endParaRPr lang="en-US" sz="2800" b="1" baseline="0">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baseline="0">
                  <a:solidFill>
                    <a:srgbClr val="FF0000"/>
                  </a:solidFill>
                </a:rPr>
                <a:t>LCLp</a:t>
              </a:r>
              <a:r>
                <a:rPr lang="en-US" sz="2800" baseline="0"/>
                <a:t> =  </a:t>
              </a:r>
              <a:r>
                <a:rPr lang="en-US" sz="2400" baseline="0">
                  <a:solidFill>
                    <a:schemeClr val="dk1"/>
                  </a:solidFill>
                  <a:effectLst/>
                  <a:latin typeface="+mn-lt"/>
                  <a:ea typeface="+mn-ea"/>
                  <a:cs typeface="+mn-cs"/>
                </a:rPr>
                <a:t>c(bar) - 3*</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a:ea typeface="+mn-ea"/>
                  <a:cs typeface="+mn-cs"/>
                </a:rPr>
                <a:t>𝑐(𝑏𝑎𝑟)</a:t>
              </a:r>
              <a:r>
                <a:rPr lang="en-US" sz="2400" baseline="0">
                  <a:solidFill>
                    <a:schemeClr val="dk1"/>
                  </a:solidFill>
                  <a:effectLst/>
                  <a:latin typeface="+mn-lt"/>
                  <a:ea typeface="+mn-ea"/>
                  <a:cs typeface="+mn-cs"/>
                </a:rPr>
                <a:t> =  6 -3*</a:t>
              </a:r>
              <a:r>
                <a:rPr lang="en-US" sz="2400" b="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a:ea typeface="+mn-ea"/>
                  <a:cs typeface="+mn-cs"/>
                </a:rPr>
                <a:t>6=</a:t>
              </a:r>
              <a:r>
                <a:rPr lang="en-US" sz="2400"/>
                <a:t> 6 -3* 2.45 = </a:t>
              </a:r>
              <a:r>
                <a:rPr lang="en-US" sz="2400" b="1">
                  <a:solidFill>
                    <a:srgbClr val="FF0000"/>
                  </a:solidFill>
                </a:rPr>
                <a:t>0 </a:t>
              </a:r>
              <a:r>
                <a:rPr lang="en-US" sz="2400"/>
                <a:t>since it cannot be negative</a:t>
              </a:r>
            </a:p>
          </xdr:txBody>
        </xdr:sp>
      </mc:Fallback>
    </mc:AlternateContent>
    <xdr:clientData/>
  </xdr:twoCellAnchor>
  <xdr:twoCellAnchor>
    <xdr:from>
      <xdr:col>22</xdr:col>
      <xdr:colOff>0</xdr:colOff>
      <xdr:row>6</xdr:row>
      <xdr:rowOff>0</xdr:rowOff>
    </xdr:from>
    <xdr:to>
      <xdr:col>27</xdr:col>
      <xdr:colOff>494089</xdr:colOff>
      <xdr:row>10</xdr:row>
      <xdr:rowOff>142875</xdr:rowOff>
    </xdr:to>
    <xdr:sp macro="" textlink="">
      <xdr:nvSpPr>
        <xdr:cNvPr id="10" name="Rounded Rectangle 4">
          <a:extLst>
            <a:ext uri="{FF2B5EF4-FFF2-40B4-BE49-F238E27FC236}">
              <a16:creationId xmlns:a16="http://schemas.microsoft.com/office/drawing/2014/main" id="{00000000-0008-0000-0100-00000A000000}"/>
            </a:ext>
          </a:extLst>
        </xdr:cNvPr>
        <xdr:cNvSpPr/>
      </xdr:nvSpPr>
      <xdr:spPr>
        <a:xfrm>
          <a:off x="17653000" y="1143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3" name="Straight Connector 2">
          <a:extLst>
            <a:ext uri="{FF2B5EF4-FFF2-40B4-BE49-F238E27FC236}">
              <a16:creationId xmlns:a16="http://schemas.microsoft.com/office/drawing/2014/main" id="{00000000-0008-0000-1300-000003000000}"/>
            </a:ext>
          </a:extLst>
        </xdr:cNvPr>
        <xdr:cNvCxnSpPr/>
      </xdr:nvCxnSpPr>
      <xdr:spPr>
        <a:xfrm flipH="1">
          <a:off x="10430510" y="647700"/>
          <a:ext cx="0" cy="73914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1300-000004000000}"/>
            </a:ext>
          </a:extLst>
        </xdr:cNvPr>
        <xdr:cNvSpPr/>
      </xdr:nvSpPr>
      <xdr:spPr>
        <a:xfrm>
          <a:off x="2625724" y="603249"/>
          <a:ext cx="45783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3</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19</xdr:col>
      <xdr:colOff>558800</xdr:colOff>
      <xdr:row>13</xdr:row>
      <xdr:rowOff>187324</xdr:rowOff>
    </xdr:from>
    <xdr:to>
      <xdr:col>23</xdr:col>
      <xdr:colOff>666750</xdr:colOff>
      <xdr:row>19</xdr:row>
      <xdr:rowOff>111124</xdr:rowOff>
    </xdr:to>
    <xdr:sp macro="" textlink="">
      <xdr:nvSpPr>
        <xdr:cNvPr id="8" name="Rounded Rectangular Callout 11">
          <a:extLst>
            <a:ext uri="{FF2B5EF4-FFF2-40B4-BE49-F238E27FC236}">
              <a16:creationId xmlns:a16="http://schemas.microsoft.com/office/drawing/2014/main" id="{00000000-0008-0000-1300-000008000000}"/>
            </a:ext>
          </a:extLst>
        </xdr:cNvPr>
        <xdr:cNvSpPr/>
      </xdr:nvSpPr>
      <xdr:spPr>
        <a:xfrm>
          <a:off x="13719175" y="2663824"/>
          <a:ext cx="3298825" cy="1050925"/>
        </a:xfrm>
        <a:prstGeom prst="wedgeRoundRectCallout">
          <a:avLst>
            <a:gd name="adj1" fmla="val -90948"/>
            <a:gd name="adj2" fmla="val 64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0" i="0" baseline="0">
              <a:latin typeface="Lucida Bright" panose="02040602050505020304" pitchFamily="18" charset="0"/>
            </a:rPr>
            <a:t>Component Reliability</a:t>
          </a:r>
          <a:endParaRPr lang="en-US" sz="2400" b="0" i="0">
            <a:latin typeface="Lucida Bright" panose="02040602050505020304" pitchFamily="18" charset="0"/>
          </a:endParaRPr>
        </a:p>
      </xdr:txBody>
    </xdr:sp>
    <xdr:clientData/>
  </xdr:twoCellAnchor>
  <xdr:twoCellAnchor>
    <xdr:from>
      <xdr:col>16</xdr:col>
      <xdr:colOff>222250</xdr:colOff>
      <xdr:row>6</xdr:row>
      <xdr:rowOff>111125</xdr:rowOff>
    </xdr:from>
    <xdr:to>
      <xdr:col>20</xdr:col>
      <xdr:colOff>525839</xdr:colOff>
      <xdr:row>11</xdr:row>
      <xdr:rowOff>63500</xdr:rowOff>
    </xdr:to>
    <xdr:sp macro="" textlink="">
      <xdr:nvSpPr>
        <xdr:cNvPr id="9" name="Rounded Rectangle 4">
          <a:extLst>
            <a:ext uri="{FF2B5EF4-FFF2-40B4-BE49-F238E27FC236}">
              <a16:creationId xmlns:a16="http://schemas.microsoft.com/office/drawing/2014/main" id="{00000000-0008-0000-1300-000009000000}"/>
            </a:ext>
          </a:extLst>
        </xdr:cNvPr>
        <xdr:cNvSpPr/>
      </xdr:nvSpPr>
      <xdr:spPr>
        <a:xfrm>
          <a:off x="10922000" y="1254125"/>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11</xdr:col>
      <xdr:colOff>793750</xdr:colOff>
      <xdr:row>17</xdr:row>
      <xdr:rowOff>142875</xdr:rowOff>
    </xdr:from>
    <xdr:to>
      <xdr:col>16</xdr:col>
      <xdr:colOff>15875</xdr:colOff>
      <xdr:row>17</xdr:row>
      <xdr:rowOff>174626</xdr:rowOff>
    </xdr:to>
    <xdr:cxnSp macro="">
      <xdr:nvCxnSpPr>
        <xdr:cNvPr id="12" name="Straight Arrow Connector 11">
          <a:extLst>
            <a:ext uri="{FF2B5EF4-FFF2-40B4-BE49-F238E27FC236}">
              <a16:creationId xmlns:a16="http://schemas.microsoft.com/office/drawing/2014/main" id="{00000000-0008-0000-1300-00000C000000}"/>
            </a:ext>
          </a:extLst>
        </xdr:cNvPr>
        <xdr:cNvCxnSpPr/>
      </xdr:nvCxnSpPr>
      <xdr:spPr>
        <a:xfrm>
          <a:off x="7508875" y="3381375"/>
          <a:ext cx="3206750" cy="3175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536575</xdr:colOff>
      <xdr:row>21</xdr:row>
      <xdr:rowOff>127000</xdr:rowOff>
    </xdr:from>
    <xdr:to>
      <xdr:col>23</xdr:col>
      <xdr:colOff>644525</xdr:colOff>
      <xdr:row>27</xdr:row>
      <xdr:rowOff>0</xdr:rowOff>
    </xdr:to>
    <xdr:sp macro="" textlink="">
      <xdr:nvSpPr>
        <xdr:cNvPr id="13" name="Rounded Rectangular Callout 11">
          <a:extLst>
            <a:ext uri="{FF2B5EF4-FFF2-40B4-BE49-F238E27FC236}">
              <a16:creationId xmlns:a16="http://schemas.microsoft.com/office/drawing/2014/main" id="{00000000-0008-0000-1300-00000D000000}"/>
            </a:ext>
          </a:extLst>
        </xdr:cNvPr>
        <xdr:cNvSpPr/>
      </xdr:nvSpPr>
      <xdr:spPr>
        <a:xfrm>
          <a:off x="13696950" y="4079875"/>
          <a:ext cx="3298825" cy="1127125"/>
        </a:xfrm>
        <a:prstGeom prst="wedgeRoundRectCallout">
          <a:avLst>
            <a:gd name="adj1" fmla="val -90948"/>
            <a:gd name="adj2" fmla="val 64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lang="en-US" sz="2400" b="0" i="0" baseline="0">
            <a:latin typeface="Lucida Bright" panose="02040602050505020304" pitchFamily="18" charset="0"/>
          </a:endParaRPr>
        </a:p>
        <a:p>
          <a:pPr algn="ctr"/>
          <a:r>
            <a:rPr lang="en-US" sz="2400" b="0" i="0" baseline="0">
              <a:latin typeface="Lucida Bright" panose="02040602050505020304" pitchFamily="18" charset="0"/>
            </a:rPr>
            <a:t>System Reliability</a:t>
          </a:r>
          <a:endParaRPr lang="en-US" sz="2400" b="0" i="0">
            <a:latin typeface="Lucida Bright" panose="02040602050505020304" pitchFamily="18" charset="0"/>
          </a:endParaRPr>
        </a:p>
      </xdr:txBody>
    </xdr:sp>
    <xdr:clientData/>
  </xdr:twoCellAnchor>
  <xdr:twoCellAnchor>
    <xdr:from>
      <xdr:col>0</xdr:col>
      <xdr:colOff>444500</xdr:colOff>
      <xdr:row>10</xdr:row>
      <xdr:rowOff>127000</xdr:rowOff>
    </xdr:from>
    <xdr:to>
      <xdr:col>13</xdr:col>
      <xdr:colOff>270681</xdr:colOff>
      <xdr:row>25</xdr:row>
      <xdr:rowOff>47625</xdr:rowOff>
    </xdr:to>
    <xdr:sp macro="" textlink="">
      <xdr:nvSpPr>
        <xdr:cNvPr id="11" name="TextBox 10">
          <a:extLst>
            <a:ext uri="{FF2B5EF4-FFF2-40B4-BE49-F238E27FC236}">
              <a16:creationId xmlns:a16="http://schemas.microsoft.com/office/drawing/2014/main" id="{00000000-0008-0000-1300-00000B000000}"/>
            </a:ext>
          </a:extLst>
        </xdr:cNvPr>
        <xdr:cNvSpPr txBox="1"/>
      </xdr:nvSpPr>
      <xdr:spPr>
        <a:xfrm>
          <a:off x="444500" y="2032000"/>
          <a:ext cx="8287556" cy="274637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baseline="0">
              <a:latin typeface="Lucida Bright" panose="02040602050505020304" pitchFamily="18" charset="0"/>
            </a:rPr>
            <a:t>A serial system is assembled in house from three parts.</a:t>
          </a:r>
        </a:p>
        <a:p>
          <a:r>
            <a:rPr lang="en-US" sz="2400" b="0" i="0" baseline="0">
              <a:latin typeface="Lucida Bright" panose="02040602050505020304" pitchFamily="18" charset="0"/>
            </a:rPr>
            <a:t> </a:t>
          </a:r>
        </a:p>
        <a:p>
          <a:r>
            <a:rPr lang="en-US" sz="2400" b="0" i="0" baseline="0">
              <a:latin typeface="Lucida Bright" panose="02040602050505020304" pitchFamily="18" charset="0"/>
            </a:rPr>
            <a:t>What level of reliability of each component is necessary to achieve </a:t>
          </a:r>
          <a:r>
            <a:rPr lang="en-US" sz="2400" b="1" i="0" baseline="0">
              <a:solidFill>
                <a:srgbClr val="FF0000"/>
              </a:solidFill>
              <a:effectLst/>
              <a:latin typeface="Lucida Bright" panose="02040602050505020304" pitchFamily="18" charset="0"/>
              <a:ea typeface="+mn-ea"/>
              <a:cs typeface="+mn-cs"/>
            </a:rPr>
            <a:t>98.3</a:t>
          </a:r>
          <a:r>
            <a:rPr lang="en-US" sz="2400" b="0" i="0" baseline="0">
              <a:solidFill>
                <a:schemeClr val="dk1"/>
              </a:solidFill>
              <a:effectLst/>
              <a:latin typeface="Lucida Bright" panose="02040602050505020304" pitchFamily="18" charset="0"/>
              <a:ea typeface="+mn-ea"/>
              <a:cs typeface="+mn-cs"/>
            </a:rPr>
            <a:t>%</a:t>
          </a:r>
          <a:r>
            <a:rPr lang="en-US" sz="2400" b="0" i="0" baseline="0">
              <a:latin typeface="Lucida Bright" panose="02040602050505020304" pitchFamily="18" charset="0"/>
            </a:rPr>
            <a:t> reliability of this system?</a:t>
          </a:r>
        </a:p>
      </xdr:txBody>
    </xdr:sp>
    <xdr:clientData/>
  </xdr:twoCellAnchor>
  <xdr:twoCellAnchor>
    <xdr:from>
      <xdr:col>16</xdr:col>
      <xdr:colOff>158750</xdr:colOff>
      <xdr:row>28</xdr:row>
      <xdr:rowOff>111126</xdr:rowOff>
    </xdr:from>
    <xdr:to>
      <xdr:col>22</xdr:col>
      <xdr:colOff>873126</xdr:colOff>
      <xdr:row>32</xdr:row>
      <xdr:rowOff>174626</xdr:rowOff>
    </xdr:to>
    <xdr:sp macro="" textlink="">
      <xdr:nvSpPr>
        <xdr:cNvPr id="5" name="TextBox 4">
          <a:extLst>
            <a:ext uri="{FF2B5EF4-FFF2-40B4-BE49-F238E27FC236}">
              <a16:creationId xmlns:a16="http://schemas.microsoft.com/office/drawing/2014/main" id="{00000000-0008-0000-1300-000005000000}"/>
            </a:ext>
          </a:extLst>
        </xdr:cNvPr>
        <xdr:cNvSpPr txBox="1"/>
      </xdr:nvSpPr>
      <xdr:spPr>
        <a:xfrm>
          <a:off x="10858500" y="5778501"/>
          <a:ext cx="5445126"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Click on each cell to see the </a:t>
          </a:r>
          <a:r>
            <a:rPr lang="en-US" sz="2400" baseline="0">
              <a:latin typeface="Lucida Bright" panose="02040602050505020304" pitchFamily="18" charset="0"/>
            </a:rPr>
            <a:t> equation that was used.</a:t>
          </a:r>
          <a:endParaRPr lang="en-US" sz="2400">
            <a:latin typeface="Lucida Bright" panose="02040602050505020304" pitchFamily="18"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14</xdr:col>
      <xdr:colOff>21046</xdr:colOff>
      <xdr:row>3</xdr:row>
      <xdr:rowOff>117021</xdr:rowOff>
    </xdr:from>
    <xdr:to>
      <xdr:col>14</xdr:col>
      <xdr:colOff>21046</xdr:colOff>
      <xdr:row>35</xdr:row>
      <xdr:rowOff>39460</xdr:rowOff>
    </xdr:to>
    <xdr:cxnSp macro="">
      <xdr:nvCxnSpPr>
        <xdr:cNvPr id="3" name="Straight Connector 2">
          <a:extLst>
            <a:ext uri="{FF2B5EF4-FFF2-40B4-BE49-F238E27FC236}">
              <a16:creationId xmlns:a16="http://schemas.microsoft.com/office/drawing/2014/main" id="{00000000-0008-0000-1400-000003000000}"/>
            </a:ext>
          </a:extLst>
        </xdr:cNvPr>
        <xdr:cNvCxnSpPr/>
      </xdr:nvCxnSpPr>
      <xdr:spPr>
        <a:xfrm flipH="1">
          <a:off x="9314725" y="688521"/>
          <a:ext cx="0" cy="637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1400-000004000000}"/>
            </a:ext>
          </a:extLst>
        </xdr:cNvPr>
        <xdr:cNvSpPr/>
      </xdr:nvSpPr>
      <xdr:spPr>
        <a:xfrm>
          <a:off x="2686684" y="580389"/>
          <a:ext cx="468693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3</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6" name="Straight Connector 5">
          <a:extLst>
            <a:ext uri="{FF2B5EF4-FFF2-40B4-BE49-F238E27FC236}">
              <a16:creationId xmlns:a16="http://schemas.microsoft.com/office/drawing/2014/main" id="{00000000-0008-0000-1400-000006000000}"/>
            </a:ext>
          </a:extLst>
        </xdr:cNvPr>
        <xdr:cNvCxnSpPr/>
      </xdr:nvCxnSpPr>
      <xdr:spPr>
        <a:xfrm flipH="1">
          <a:off x="1378288" y="7452360"/>
          <a:ext cx="3797" cy="5411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xdr:row>
      <xdr:rowOff>154215</xdr:rowOff>
    </xdr:from>
    <xdr:to>
      <xdr:col>19</xdr:col>
      <xdr:colOff>126697</xdr:colOff>
      <xdr:row>7</xdr:row>
      <xdr:rowOff>106590</xdr:rowOff>
    </xdr:to>
    <xdr:sp macro="" textlink="">
      <xdr:nvSpPr>
        <xdr:cNvPr id="9" name="Rounded Rectangle 4">
          <a:hlinkClick xmlns:r="http://schemas.openxmlformats.org/officeDocument/2006/relationships" r:id="rId2"/>
          <a:extLst>
            <a:ext uri="{FF2B5EF4-FFF2-40B4-BE49-F238E27FC236}">
              <a16:creationId xmlns:a16="http://schemas.microsoft.com/office/drawing/2014/main" id="{00000000-0008-0000-1400-000009000000}"/>
            </a:ext>
          </a:extLst>
        </xdr:cNvPr>
        <xdr:cNvSpPr/>
      </xdr:nvSpPr>
      <xdr:spPr>
        <a:xfrm>
          <a:off x="11384643" y="535215"/>
          <a:ext cx="3424161"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0</xdr:col>
      <xdr:colOff>367393</xdr:colOff>
      <xdr:row>12</xdr:row>
      <xdr:rowOff>68036</xdr:rowOff>
    </xdr:from>
    <xdr:to>
      <xdr:col>13</xdr:col>
      <xdr:colOff>109663</xdr:colOff>
      <xdr:row>27</xdr:row>
      <xdr:rowOff>11340</xdr:rowOff>
    </xdr:to>
    <xdr:sp macro="" textlink="">
      <xdr:nvSpPr>
        <xdr:cNvPr id="11" name="TextBox 10">
          <a:extLst>
            <a:ext uri="{FF2B5EF4-FFF2-40B4-BE49-F238E27FC236}">
              <a16:creationId xmlns:a16="http://schemas.microsoft.com/office/drawing/2014/main" id="{00000000-0008-0000-1400-00000B000000}"/>
            </a:ext>
          </a:extLst>
        </xdr:cNvPr>
        <xdr:cNvSpPr txBox="1"/>
      </xdr:nvSpPr>
      <xdr:spPr>
        <a:xfrm>
          <a:off x="367393" y="2354036"/>
          <a:ext cx="8287556" cy="274637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baseline="0">
              <a:latin typeface="Lucida Bright" panose="02040602050505020304" pitchFamily="18" charset="0"/>
            </a:rPr>
            <a:t>A serial system is assembled in house from three parts.</a:t>
          </a:r>
        </a:p>
        <a:p>
          <a:r>
            <a:rPr lang="en-US" sz="2400" b="0" i="0" baseline="0">
              <a:latin typeface="Lucida Bright" panose="02040602050505020304" pitchFamily="18" charset="0"/>
            </a:rPr>
            <a:t> </a:t>
          </a:r>
        </a:p>
        <a:p>
          <a:r>
            <a:rPr lang="en-US" sz="2400" b="0" i="0" baseline="0">
              <a:latin typeface="Lucida Bright" panose="02040602050505020304" pitchFamily="18" charset="0"/>
            </a:rPr>
            <a:t>What level of reliability of each component is necessary to achieve </a:t>
          </a:r>
          <a:r>
            <a:rPr lang="en-US" sz="2400" b="1" i="0" baseline="0">
              <a:solidFill>
                <a:srgbClr val="FF0000"/>
              </a:solidFill>
              <a:effectLst/>
              <a:latin typeface="Lucida Bright" panose="02040602050505020304" pitchFamily="18" charset="0"/>
              <a:ea typeface="+mn-ea"/>
              <a:cs typeface="+mn-cs"/>
            </a:rPr>
            <a:t>98.3</a:t>
          </a:r>
          <a:r>
            <a:rPr lang="en-US" sz="2400" b="0" i="0" baseline="0">
              <a:solidFill>
                <a:schemeClr val="dk1"/>
              </a:solidFill>
              <a:effectLst/>
              <a:latin typeface="Lucida Bright" panose="02040602050505020304" pitchFamily="18" charset="0"/>
              <a:ea typeface="+mn-ea"/>
              <a:cs typeface="+mn-cs"/>
            </a:rPr>
            <a:t>%</a:t>
          </a:r>
          <a:r>
            <a:rPr lang="en-US" sz="2400" b="0" i="0" baseline="0">
              <a:latin typeface="Lucida Bright" panose="02040602050505020304" pitchFamily="18" charset="0"/>
            </a:rPr>
            <a:t> reliability of this system?</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89808</xdr:colOff>
      <xdr:row>0</xdr:row>
      <xdr:rowOff>106135</xdr:rowOff>
    </xdr:from>
    <xdr:to>
      <xdr:col>2</xdr:col>
      <xdr:colOff>317500</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693058" y="106135"/>
          <a:ext cx="1434192"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3</xdr:col>
      <xdr:colOff>187324</xdr:colOff>
      <xdr:row>3</xdr:row>
      <xdr:rowOff>31749</xdr:rowOff>
    </xdr:from>
    <xdr:to>
      <xdr:col>10</xdr:col>
      <xdr:colOff>431800</xdr:colOff>
      <xdr:row>7</xdr:row>
      <xdr:rowOff>25400</xdr:rowOff>
    </xdr:to>
    <xdr:sp macro="" textlink="">
      <xdr:nvSpPr>
        <xdr:cNvPr id="4" name="Rounded Rectangle 3">
          <a:extLst>
            <a:ext uri="{FF2B5EF4-FFF2-40B4-BE49-F238E27FC236}">
              <a16:creationId xmlns:a16="http://schemas.microsoft.com/office/drawing/2014/main" id="{00000000-0008-0000-1500-000004000000}"/>
            </a:ext>
          </a:extLst>
        </xdr:cNvPr>
        <xdr:cNvSpPr/>
      </xdr:nvSpPr>
      <xdr:spPr>
        <a:xfrm>
          <a:off x="2625724" y="603249"/>
          <a:ext cx="45783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4</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460375</xdr:colOff>
      <xdr:row>10</xdr:row>
      <xdr:rowOff>40639</xdr:rowOff>
    </xdr:from>
    <xdr:to>
      <xdr:col>12</xdr:col>
      <xdr:colOff>984250</xdr:colOff>
      <xdr:row>24</xdr:row>
      <xdr:rowOff>111125</xdr:rowOff>
    </xdr:to>
    <xdr:sp macro="" textlink="">
      <xdr:nvSpPr>
        <xdr:cNvPr id="7" name="TextBox 6">
          <a:extLst>
            <a:ext uri="{FF2B5EF4-FFF2-40B4-BE49-F238E27FC236}">
              <a16:creationId xmlns:a16="http://schemas.microsoft.com/office/drawing/2014/main" id="{00000000-0008-0000-1500-000007000000}"/>
            </a:ext>
          </a:extLst>
        </xdr:cNvPr>
        <xdr:cNvSpPr txBox="1"/>
      </xdr:nvSpPr>
      <xdr:spPr>
        <a:xfrm>
          <a:off x="460375" y="1945639"/>
          <a:ext cx="7635875" cy="300736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0" i="0" baseline="0">
              <a:solidFill>
                <a:schemeClr val="bg1"/>
              </a:solidFill>
              <a:latin typeface="Lucida Bright" panose="02040602050505020304" pitchFamily="18" charset="0"/>
            </a:rPr>
            <a:t>Stevenson 162</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a) Reliability of an assembly is the product of reliabilities</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 of its components.</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The assembly consists of four components connected </a:t>
          </a:r>
        </a:p>
        <a:p>
          <a:pPr>
            <a:lnSpc>
              <a:spcPts val="13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in series. The required  reliability of the assembly is </a:t>
          </a:r>
        </a:p>
        <a:p>
          <a:pPr>
            <a:lnSpc>
              <a:spcPts val="13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0.9899. What reliability should each component have?</a:t>
          </a:r>
        </a:p>
        <a:p>
          <a:pPr>
            <a:lnSpc>
              <a:spcPts val="1500"/>
            </a:lnSpc>
          </a:pPr>
          <a:endParaRPr lang="en-US" sz="2000" b="0" i="0" baseline="0">
            <a:latin typeface="Lucida Bright" panose="02040602050505020304" pitchFamily="18" charset="0"/>
          </a:endParaRP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13</xdr:col>
      <xdr:colOff>550545</xdr:colOff>
      <xdr:row>28</xdr:row>
      <xdr:rowOff>272415</xdr:rowOff>
    </xdr:from>
    <xdr:to>
      <xdr:col>22</xdr:col>
      <xdr:colOff>349250</xdr:colOff>
      <xdr:row>42</xdr:row>
      <xdr:rowOff>238125</xdr:rowOff>
    </xdr:to>
    <xdr:sp macro="" textlink="">
      <xdr:nvSpPr>
        <xdr:cNvPr id="27" name="TextBox 26">
          <a:extLst>
            <a:ext uri="{FF2B5EF4-FFF2-40B4-BE49-F238E27FC236}">
              <a16:creationId xmlns:a16="http://schemas.microsoft.com/office/drawing/2014/main" id="{00000000-0008-0000-1500-00001B000000}"/>
            </a:ext>
          </a:extLst>
        </xdr:cNvPr>
        <xdr:cNvSpPr txBox="1"/>
      </xdr:nvSpPr>
      <xdr:spPr>
        <a:xfrm>
          <a:off x="11869420" y="6273165"/>
          <a:ext cx="6815455" cy="56648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500"/>
            </a:lnSpc>
          </a:pPr>
          <a:endParaRPr lang="en-US" sz="2400" b="0" i="0">
            <a:latin typeface="Lucida Bright" panose="02040602050505020304" pitchFamily="18" charset="0"/>
          </a:endParaRPr>
        </a:p>
        <a:p>
          <a:pPr algn="l">
            <a:lnSpc>
              <a:spcPts val="1500"/>
            </a:lnSpc>
          </a:pPr>
          <a:r>
            <a:rPr lang="en-US" sz="2400" b="1" i="0">
              <a:latin typeface="Lucida Bright" panose="02040602050505020304" pitchFamily="18" charset="0"/>
            </a:rPr>
            <a:t> </a:t>
          </a:r>
        </a:p>
        <a:p>
          <a:pPr marL="0" marR="0" lvl="0" indent="0" algn="l" defTabSz="914400" eaLnBrk="1" fontAlgn="auto" latinLnBrk="0" hangingPunct="1">
            <a:lnSpc>
              <a:spcPts val="1500"/>
            </a:lnSpc>
            <a:spcBef>
              <a:spcPts val="0"/>
            </a:spcBef>
            <a:spcAft>
              <a:spcPts val="0"/>
            </a:spcAft>
            <a:buClrTx/>
            <a:buSzTx/>
            <a:buFontTx/>
            <a:buNone/>
            <a:tabLst/>
            <a:defRPr/>
          </a:pPr>
          <a:r>
            <a:rPr lang="en-US" sz="2400" b="1" i="0">
              <a:solidFill>
                <a:schemeClr val="dk1"/>
              </a:solidFill>
              <a:effectLst/>
              <a:latin typeface="Lucida Bright" panose="02040602050505020304" pitchFamily="18" charset="0"/>
              <a:ea typeface="+mn-ea"/>
              <a:cs typeface="+mn-cs"/>
            </a:rPr>
            <a:t> </a:t>
          </a:r>
          <a:r>
            <a:rPr lang="en-US" sz="2400" b="1" i="0">
              <a:solidFill>
                <a:srgbClr val="C00000"/>
              </a:solidFill>
              <a:effectLst/>
              <a:latin typeface="Lucida Bright" panose="02040602050505020304" pitchFamily="18" charset="0"/>
              <a:ea typeface="+mn-ea"/>
              <a:cs typeface="+mn-cs"/>
            </a:rPr>
            <a:t>Availability</a:t>
          </a:r>
          <a:r>
            <a:rPr lang="en-US" sz="2400" b="1" i="0">
              <a:solidFill>
                <a:schemeClr val="dk1"/>
              </a:solidFill>
              <a:effectLst/>
              <a:latin typeface="Lucida Bright" panose="02040602050505020304" pitchFamily="18" charset="0"/>
              <a:ea typeface="+mn-ea"/>
              <a:cs typeface="+mn-cs"/>
            </a:rPr>
            <a:t> </a:t>
          </a:r>
          <a:r>
            <a:rPr lang="en-US" sz="2400" b="0" i="0">
              <a:solidFill>
                <a:schemeClr val="dk1"/>
              </a:solidFill>
              <a:effectLst/>
              <a:latin typeface="Lucida Bright" panose="02040602050505020304" pitchFamily="18" charset="0"/>
              <a:ea typeface="+mn-ea"/>
              <a:cs typeface="+mn-cs"/>
            </a:rPr>
            <a:t>= MTBF/(MTBF + MTTR)</a:t>
          </a:r>
        </a:p>
        <a:p>
          <a:pPr marL="0" marR="0" lvl="0" indent="0" algn="l" defTabSz="914400" eaLnBrk="1" fontAlgn="auto" latinLnBrk="0" hangingPunct="1">
            <a:lnSpc>
              <a:spcPts val="1500"/>
            </a:lnSpc>
            <a:spcBef>
              <a:spcPts val="0"/>
            </a:spcBef>
            <a:spcAft>
              <a:spcPts val="0"/>
            </a:spcAft>
            <a:buClrTx/>
            <a:buSzTx/>
            <a:buFontTx/>
            <a:buNone/>
            <a:tabLst/>
            <a:defRPr/>
          </a:pPr>
          <a:endParaRPr lang="en-US" sz="2400" b="0" i="0">
            <a:solidFill>
              <a:schemeClr val="dk1"/>
            </a:solidFill>
            <a:effectLst/>
            <a:latin typeface="Lucida Bright" panose="02040602050505020304" pitchFamily="18" charset="0"/>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lang="en-US" sz="2400" b="0" i="0">
            <a:effectLst/>
            <a:latin typeface="Lucida Bright" panose="02040602050505020304" pitchFamily="18" charset="0"/>
          </a:endParaRPr>
        </a:p>
        <a:p>
          <a:pPr algn="l">
            <a:lnSpc>
              <a:spcPts val="1500"/>
            </a:lnSpc>
          </a:pPr>
          <a:r>
            <a:rPr lang="en-US" sz="2400" b="0" i="0">
              <a:latin typeface="Lucida Bright" panose="02040602050505020304" pitchFamily="18" charset="0"/>
            </a:rPr>
            <a:t> </a:t>
          </a:r>
        </a:p>
        <a:p>
          <a:pPr algn="l">
            <a:lnSpc>
              <a:spcPts val="1500"/>
            </a:lnSpc>
          </a:pPr>
          <a:r>
            <a:rPr lang="en-US" sz="2400" b="0" i="0">
              <a:latin typeface="Lucida Bright" panose="02040602050505020304" pitchFamily="18" charset="0"/>
            </a:rPr>
            <a:t> 0.9836 = MTBF/(MTBF + MTTR)</a:t>
          </a:r>
        </a:p>
        <a:p>
          <a:pPr algn="l">
            <a:lnSpc>
              <a:spcPts val="1500"/>
            </a:lnSpc>
          </a:pPr>
          <a:endParaRPr lang="en-US" sz="2400" b="0" i="0">
            <a:latin typeface="Lucida Bright" panose="02040602050505020304" pitchFamily="18" charset="0"/>
          </a:endParaRPr>
        </a:p>
        <a:p>
          <a:pPr algn="l">
            <a:lnSpc>
              <a:spcPts val="1500"/>
            </a:lnSpc>
          </a:pPr>
          <a:endParaRPr lang="en-US" sz="2400" b="0" i="0">
            <a:latin typeface="Lucida Bright" panose="02040602050505020304" pitchFamily="18" charset="0"/>
          </a:endParaRPr>
        </a:p>
        <a:p>
          <a:pPr algn="l">
            <a:lnSpc>
              <a:spcPts val="1500"/>
            </a:lnSpc>
          </a:pPr>
          <a:endParaRPr lang="en-US" sz="2400" b="0" i="0">
            <a:latin typeface="Lucida Bright" panose="02040602050505020304" pitchFamily="18" charset="0"/>
          </a:endParaRPr>
        </a:p>
        <a:p>
          <a:pPr algn="l">
            <a:lnSpc>
              <a:spcPts val="1400"/>
            </a:lnSpc>
          </a:pPr>
          <a:r>
            <a:rPr lang="en-US" sz="2400" b="0" i="0">
              <a:latin typeface="Lucida Bright" panose="02040602050505020304" pitchFamily="18" charset="0"/>
            </a:rPr>
            <a:t> 0.9836 * (MTBF + MTTR) = MTBF</a:t>
          </a:r>
        </a:p>
        <a:p>
          <a:pPr algn="l">
            <a:lnSpc>
              <a:spcPts val="1500"/>
            </a:lnSpc>
          </a:pPr>
          <a:endParaRPr lang="en-US" sz="2400" b="0" i="0">
            <a:latin typeface="Lucida Bright" panose="02040602050505020304" pitchFamily="18" charset="0"/>
          </a:endParaRPr>
        </a:p>
        <a:p>
          <a:pPr algn="l">
            <a:lnSpc>
              <a:spcPts val="1500"/>
            </a:lnSpc>
          </a:pPr>
          <a:endParaRPr lang="en-US" sz="2400" b="0" i="0">
            <a:latin typeface="Lucida Bright" panose="02040602050505020304" pitchFamily="18" charset="0"/>
          </a:endParaRPr>
        </a:p>
        <a:p>
          <a:pPr algn="l">
            <a:lnSpc>
              <a:spcPts val="1500"/>
            </a:lnSpc>
          </a:pPr>
          <a:r>
            <a:rPr lang="en-US" sz="2400" b="0" i="0">
              <a:latin typeface="Lucida Bright" panose="02040602050505020304" pitchFamily="18" charset="0"/>
            </a:rPr>
            <a:t> 0.9836</a:t>
          </a:r>
          <a:r>
            <a:rPr lang="en-US" sz="2400" b="0" i="0" baseline="0">
              <a:latin typeface="Lucida Bright" panose="02040602050505020304" pitchFamily="18" charset="0"/>
            </a:rPr>
            <a:t> * (240 + MTTR) = 240</a:t>
          </a:r>
        </a:p>
        <a:p>
          <a:pPr algn="l">
            <a:lnSpc>
              <a:spcPts val="1500"/>
            </a:lnSpc>
          </a:pPr>
          <a:endParaRPr lang="en-US" sz="2400" b="0" i="0" baseline="0">
            <a:latin typeface="Lucida Bright" panose="02040602050505020304" pitchFamily="18" charset="0"/>
          </a:endParaRPr>
        </a:p>
        <a:p>
          <a:pPr algn="l">
            <a:lnSpc>
              <a:spcPts val="1500"/>
            </a:lnSpc>
          </a:pPr>
          <a:endParaRPr lang="en-US" sz="2400" b="0" i="0" baseline="0">
            <a:latin typeface="Lucida Bright" panose="02040602050505020304" pitchFamily="18" charset="0"/>
          </a:endParaRPr>
        </a:p>
        <a:p>
          <a:pPr algn="l">
            <a:lnSpc>
              <a:spcPts val="1500"/>
            </a:lnSpc>
          </a:pPr>
          <a:r>
            <a:rPr lang="en-US" sz="2400" b="0" i="0" baseline="0">
              <a:latin typeface="Lucida Bright" panose="02040602050505020304" pitchFamily="18" charset="0"/>
            </a:rPr>
            <a:t> 236.0640 + 0.9836 *MTTR = 240</a:t>
          </a:r>
        </a:p>
        <a:p>
          <a:pPr algn="l">
            <a:lnSpc>
              <a:spcPts val="1500"/>
            </a:lnSpc>
          </a:pPr>
          <a:endParaRPr lang="en-US" sz="2400" b="0" i="0" baseline="0">
            <a:latin typeface="Lucida Bright" panose="02040602050505020304" pitchFamily="18" charset="0"/>
          </a:endParaRPr>
        </a:p>
        <a:p>
          <a:pPr algn="l">
            <a:lnSpc>
              <a:spcPts val="1500"/>
            </a:lnSpc>
          </a:pPr>
          <a:endParaRPr lang="en-US" sz="2400" b="0" i="0" baseline="0">
            <a:latin typeface="Lucida Bright" panose="02040602050505020304" pitchFamily="18" charset="0"/>
          </a:endParaRPr>
        </a:p>
        <a:p>
          <a:pPr algn="l">
            <a:lnSpc>
              <a:spcPts val="1500"/>
            </a:lnSpc>
          </a:pPr>
          <a:r>
            <a:rPr lang="en-US" sz="2400" b="0" i="0" baseline="0">
              <a:latin typeface="Lucida Bright" panose="02040602050505020304" pitchFamily="18" charset="0"/>
            </a:rPr>
            <a:t> 0.9836 * MTTR = 240 - 236.0640 = 3.936</a:t>
          </a:r>
        </a:p>
        <a:p>
          <a:pPr algn="l">
            <a:lnSpc>
              <a:spcPts val="1500"/>
            </a:lnSpc>
          </a:pPr>
          <a:endParaRPr lang="en-US" sz="2400" b="0" i="0" baseline="0">
            <a:latin typeface="Lucida Bright" panose="02040602050505020304" pitchFamily="18" charset="0"/>
          </a:endParaRPr>
        </a:p>
        <a:p>
          <a:pPr algn="l">
            <a:lnSpc>
              <a:spcPts val="1500"/>
            </a:lnSpc>
          </a:pPr>
          <a:endParaRPr lang="en-US" sz="2400" b="0" i="0" baseline="0">
            <a:latin typeface="Lucida Bright" panose="02040602050505020304" pitchFamily="18" charset="0"/>
          </a:endParaRPr>
        </a:p>
        <a:p>
          <a:pPr algn="l">
            <a:lnSpc>
              <a:spcPts val="1500"/>
            </a:lnSpc>
          </a:pPr>
          <a:r>
            <a:rPr lang="en-US" sz="2400" b="0" i="0" baseline="0">
              <a:latin typeface="Lucida Bright" panose="02040602050505020304" pitchFamily="18" charset="0"/>
            </a:rPr>
            <a:t> MTTR = 3.9360/0.9836</a:t>
          </a:r>
        </a:p>
        <a:p>
          <a:pPr algn="l">
            <a:lnSpc>
              <a:spcPts val="1500"/>
            </a:lnSpc>
          </a:pPr>
          <a:endParaRPr lang="en-US" sz="2400" b="0" i="0" baseline="0">
            <a:latin typeface="Lucida Bright" panose="02040602050505020304" pitchFamily="18" charset="0"/>
          </a:endParaRPr>
        </a:p>
        <a:p>
          <a:pPr algn="l">
            <a:lnSpc>
              <a:spcPts val="1500"/>
            </a:lnSpc>
          </a:pPr>
          <a:endParaRPr lang="en-US" sz="2400" b="0" i="0" baseline="0">
            <a:latin typeface="Lucida Bright" panose="02040602050505020304" pitchFamily="18" charset="0"/>
          </a:endParaRPr>
        </a:p>
        <a:p>
          <a:pPr algn="l">
            <a:lnSpc>
              <a:spcPts val="1500"/>
            </a:lnSpc>
          </a:pPr>
          <a:r>
            <a:rPr lang="en-US" sz="2400" b="0" i="0" baseline="0">
              <a:latin typeface="Lucida Bright" panose="02040602050505020304" pitchFamily="18" charset="0"/>
            </a:rPr>
            <a:t> MTTR = </a:t>
          </a:r>
          <a:r>
            <a:rPr lang="en-US" sz="2400" b="1" i="0" baseline="0">
              <a:solidFill>
                <a:srgbClr val="C00000"/>
              </a:solidFill>
              <a:latin typeface="Lucida Bright" panose="02040602050505020304" pitchFamily="18" charset="0"/>
            </a:rPr>
            <a:t>4.0016</a:t>
          </a:r>
          <a:endParaRPr lang="en-US" sz="2400" b="1" i="0">
            <a:solidFill>
              <a:srgbClr val="C00000"/>
            </a:solidFill>
            <a:latin typeface="Lucida Bright" panose="02040602050505020304" pitchFamily="18" charset="0"/>
          </a:endParaRPr>
        </a:p>
        <a:p>
          <a:pPr algn="l">
            <a:lnSpc>
              <a:spcPts val="1500"/>
            </a:lnSpc>
          </a:pPr>
          <a:endParaRPr lang="en-US" sz="2400"/>
        </a:p>
        <a:p>
          <a:pPr algn="l">
            <a:lnSpc>
              <a:spcPts val="1500"/>
            </a:lnSpc>
          </a:pPr>
          <a:endParaRPr lang="en-US" sz="2400"/>
        </a:p>
        <a:p>
          <a:pPr algn="l">
            <a:lnSpc>
              <a:spcPts val="1600"/>
            </a:lnSpc>
          </a:pPr>
          <a:endParaRPr lang="en-US" sz="2400"/>
        </a:p>
        <a:p>
          <a:pPr algn="l">
            <a:lnSpc>
              <a:spcPts val="1600"/>
            </a:lnSpc>
          </a:pPr>
          <a:endParaRPr lang="en-US" sz="2400"/>
        </a:p>
        <a:p>
          <a:pPr algn="l">
            <a:lnSpc>
              <a:spcPts val="1400"/>
            </a:lnSpc>
          </a:pPr>
          <a:endParaRPr lang="en-US" sz="2400"/>
        </a:p>
      </xdr:txBody>
    </xdr:sp>
    <xdr:clientData/>
  </xdr:twoCellAnchor>
  <xdr:twoCellAnchor>
    <xdr:from>
      <xdr:col>13</xdr:col>
      <xdr:colOff>552450</xdr:colOff>
      <xdr:row>2</xdr:row>
      <xdr:rowOff>95250</xdr:rowOff>
    </xdr:from>
    <xdr:to>
      <xdr:col>19</xdr:col>
      <xdr:colOff>589339</xdr:colOff>
      <xdr:row>7</xdr:row>
      <xdr:rowOff>47625</xdr:rowOff>
    </xdr:to>
    <xdr:sp macro="" textlink="">
      <xdr:nvSpPr>
        <xdr:cNvPr id="29" name="Rounded Rectangle 4">
          <a:extLst>
            <a:ext uri="{FF2B5EF4-FFF2-40B4-BE49-F238E27FC236}">
              <a16:creationId xmlns:a16="http://schemas.microsoft.com/office/drawing/2014/main" id="{00000000-0008-0000-1500-00001D000000}"/>
            </a:ext>
          </a:extLst>
        </xdr:cNvPr>
        <xdr:cNvSpPr/>
      </xdr:nvSpPr>
      <xdr:spPr>
        <a:xfrm>
          <a:off x="11963400" y="476250"/>
          <a:ext cx="472318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0</xdr:col>
      <xdr:colOff>498475</xdr:colOff>
      <xdr:row>27</xdr:row>
      <xdr:rowOff>402589</xdr:rowOff>
    </xdr:from>
    <xdr:to>
      <xdr:col>12</xdr:col>
      <xdr:colOff>904875</xdr:colOff>
      <xdr:row>39</xdr:row>
      <xdr:rowOff>53974</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498475" y="5815964"/>
          <a:ext cx="7518400" cy="439801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endParaRPr lang="en-US" sz="2000" b="0" i="0" baseline="0">
            <a:latin typeface="Lucida Bright" panose="02040602050505020304" pitchFamily="18" charset="0"/>
          </a:endParaRPr>
        </a:p>
        <a:p>
          <a:pPr>
            <a:lnSpc>
              <a:spcPts val="15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b) A copier has the </a:t>
          </a:r>
          <a:r>
            <a:rPr lang="en-US" sz="2000" b="1" i="0" baseline="0">
              <a:solidFill>
                <a:srgbClr val="C00000"/>
              </a:solidFill>
              <a:latin typeface="Lucida Bright" panose="02040602050505020304" pitchFamily="18" charset="0"/>
            </a:rPr>
            <a:t>availability of 0.9836</a:t>
          </a:r>
          <a:r>
            <a:rPr lang="en-US" sz="2000" b="0" i="0" baseline="0">
              <a:latin typeface="Lucida Bright" panose="02040602050505020304" pitchFamily="18" charset="0"/>
            </a:rPr>
            <a:t>. It is able to </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operate for an average of </a:t>
          </a:r>
          <a:r>
            <a:rPr lang="en-US" sz="2000" b="1" i="0" baseline="0">
              <a:solidFill>
                <a:srgbClr val="C00000"/>
              </a:solidFill>
              <a:latin typeface="Lucida Bright" panose="02040602050505020304" pitchFamily="18" charset="0"/>
            </a:rPr>
            <a:t>240</a:t>
          </a:r>
          <a:r>
            <a:rPr lang="en-US" sz="2000" b="0" i="0" baseline="0">
              <a:latin typeface="Lucida Bright" panose="02040602050505020304" pitchFamily="18" charset="0"/>
            </a:rPr>
            <a:t> </a:t>
          </a:r>
          <a:r>
            <a:rPr lang="en-US" sz="2000" b="1" i="0" baseline="0">
              <a:solidFill>
                <a:srgbClr val="C00000"/>
              </a:solidFill>
              <a:latin typeface="Lucida Bright" panose="02040602050505020304" pitchFamily="18" charset="0"/>
            </a:rPr>
            <a:t> hours before failing</a:t>
          </a:r>
          <a:r>
            <a:rPr lang="en-US" sz="2000" b="0" i="0" baseline="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Find the MTTR value.</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MTTR = Mean Time to Repair</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MTBF = Mean Time Between Failures</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17</xdr:col>
      <xdr:colOff>269875</xdr:colOff>
      <xdr:row>12</xdr:row>
      <xdr:rowOff>95250</xdr:rowOff>
    </xdr:from>
    <xdr:to>
      <xdr:col>23</xdr:col>
      <xdr:colOff>0</xdr:colOff>
      <xdr:row>20</xdr:row>
      <xdr:rowOff>95250</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14747875" y="2540000"/>
          <a:ext cx="4302125" cy="15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Click on</a:t>
          </a:r>
          <a:r>
            <a:rPr lang="en-US" sz="2400" baseline="0">
              <a:latin typeface="Lucida Bright" panose="02040602050505020304" pitchFamily="18" charset="0"/>
            </a:rPr>
            <a:t> the answer</a:t>
          </a:r>
          <a:r>
            <a:rPr lang="en-US" sz="2400">
              <a:latin typeface="Lucida Bright" panose="02040602050505020304" pitchFamily="18" charset="0"/>
            </a:rPr>
            <a:t> cell to see the</a:t>
          </a:r>
          <a:r>
            <a:rPr lang="en-US" sz="2400" baseline="0">
              <a:latin typeface="Lucida Bright" panose="02040602050505020304" pitchFamily="18" charset="0"/>
            </a:rPr>
            <a:t> equation that was used.</a:t>
          </a:r>
          <a:endParaRPr lang="en-US" sz="2400">
            <a:latin typeface="Lucida Bright" panose="02040602050505020304" pitchFamily="18" charset="0"/>
          </a:endParaRPr>
        </a:p>
      </xdr:txBody>
    </xdr:sp>
    <xdr:clientData/>
  </xdr:twoCellAnchor>
  <xdr:twoCellAnchor>
    <xdr:from>
      <xdr:col>15</xdr:col>
      <xdr:colOff>273050</xdr:colOff>
      <xdr:row>24</xdr:row>
      <xdr:rowOff>117475</xdr:rowOff>
    </xdr:from>
    <xdr:to>
      <xdr:col>21</xdr:col>
      <xdr:colOff>231775</xdr:colOff>
      <xdr:row>27</xdr:row>
      <xdr:rowOff>180975</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12807950" y="4956175"/>
          <a:ext cx="5026025"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Solve</a:t>
          </a:r>
          <a:r>
            <a:rPr lang="en-US" sz="2400" baseline="0">
              <a:latin typeface="Lucida Bright" panose="02040602050505020304" pitchFamily="18" charset="0"/>
            </a:rPr>
            <a:t> for MTTR as shown below</a:t>
          </a:r>
          <a:endParaRPr lang="en-US" sz="2400">
            <a:latin typeface="Lucida Bright" panose="02040602050505020304" pitchFamily="18" charset="0"/>
          </a:endParaRPr>
        </a:p>
      </xdr:txBody>
    </xdr:sp>
    <xdr:clientData/>
  </xdr:twoCellAnchor>
  <xdr:twoCellAnchor>
    <xdr:from>
      <xdr:col>0</xdr:col>
      <xdr:colOff>480695</xdr:colOff>
      <xdr:row>39</xdr:row>
      <xdr:rowOff>424815</xdr:rowOff>
    </xdr:from>
    <xdr:to>
      <xdr:col>12</xdr:col>
      <xdr:colOff>825500</xdr:colOff>
      <xdr:row>42</xdr:row>
      <xdr:rowOff>269875</xdr:rowOff>
    </xdr:to>
    <xdr:sp macro="" textlink="">
      <xdr:nvSpPr>
        <xdr:cNvPr id="11" name="TextBox 10">
          <a:extLst>
            <a:ext uri="{FF2B5EF4-FFF2-40B4-BE49-F238E27FC236}">
              <a16:creationId xmlns:a16="http://schemas.microsoft.com/office/drawing/2014/main" id="{00000000-0008-0000-1500-00000B000000}"/>
            </a:ext>
          </a:extLst>
        </xdr:cNvPr>
        <xdr:cNvSpPr txBox="1"/>
      </xdr:nvSpPr>
      <xdr:spPr>
        <a:xfrm>
          <a:off x="480695" y="10584815"/>
          <a:ext cx="7456805" cy="13849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500"/>
            </a:lnSpc>
          </a:pPr>
          <a:endParaRPr lang="en-US" sz="2400" b="0" i="0">
            <a:latin typeface="Lucida Bright" panose="02040602050505020304" pitchFamily="18" charset="0"/>
          </a:endParaRPr>
        </a:p>
        <a:p>
          <a:pPr algn="l">
            <a:lnSpc>
              <a:spcPts val="1500"/>
            </a:lnSpc>
          </a:pPr>
          <a:r>
            <a:rPr lang="en-US" sz="2400" b="1" i="0">
              <a:latin typeface="Lucida Bright" panose="02040602050505020304" pitchFamily="18" charset="0"/>
            </a:rPr>
            <a:t> Use</a:t>
          </a:r>
          <a:r>
            <a:rPr lang="en-US" sz="2400" b="1" i="0" baseline="0">
              <a:latin typeface="Lucida Bright" panose="02040602050505020304" pitchFamily="18" charset="0"/>
            </a:rPr>
            <a:t> this formula:</a:t>
          </a:r>
          <a:endParaRPr lang="en-US" sz="2400" b="1" i="0">
            <a:latin typeface="Lucida Bright" panose="02040602050505020304" pitchFamily="18" charset="0"/>
          </a:endParaRPr>
        </a:p>
        <a:p>
          <a:pPr marL="0" marR="0" lvl="0" indent="0" algn="l" defTabSz="914400" eaLnBrk="1" fontAlgn="auto" latinLnBrk="0" hangingPunct="1">
            <a:lnSpc>
              <a:spcPts val="1500"/>
            </a:lnSpc>
            <a:spcBef>
              <a:spcPts val="0"/>
            </a:spcBef>
            <a:spcAft>
              <a:spcPts val="0"/>
            </a:spcAft>
            <a:buClrTx/>
            <a:buSzTx/>
            <a:buFontTx/>
            <a:buNone/>
            <a:tabLst/>
            <a:defRPr/>
          </a:pPr>
          <a:r>
            <a:rPr lang="en-US" sz="2400" b="1" i="0">
              <a:solidFill>
                <a:schemeClr val="dk1"/>
              </a:solidFill>
              <a:effectLst/>
              <a:latin typeface="Lucida Bright" panose="02040602050505020304" pitchFamily="18" charset="0"/>
              <a:ea typeface="+mn-ea"/>
              <a:cs typeface="+mn-cs"/>
            </a:rPr>
            <a:t> </a:t>
          </a:r>
        </a:p>
        <a:p>
          <a:pPr marL="0" marR="0" lvl="0" indent="0" algn="l" defTabSz="914400" eaLnBrk="1" fontAlgn="auto" latinLnBrk="0" hangingPunct="1">
            <a:lnSpc>
              <a:spcPts val="1500"/>
            </a:lnSpc>
            <a:spcBef>
              <a:spcPts val="0"/>
            </a:spcBef>
            <a:spcAft>
              <a:spcPts val="0"/>
            </a:spcAft>
            <a:buClrTx/>
            <a:buSzTx/>
            <a:buFontTx/>
            <a:buNone/>
            <a:tabLst/>
            <a:defRPr/>
          </a:pPr>
          <a:endParaRPr lang="en-US" sz="2400" b="1" i="0">
            <a:solidFill>
              <a:schemeClr val="dk1"/>
            </a:solidFill>
            <a:effectLst/>
            <a:latin typeface="Lucida Bright" panose="02040602050505020304" pitchFamily="18" charset="0"/>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en-US" sz="2400" b="1" i="0">
              <a:solidFill>
                <a:srgbClr val="C00000"/>
              </a:solidFill>
              <a:effectLst/>
              <a:latin typeface="Lucida Bright" panose="02040602050505020304" pitchFamily="18" charset="0"/>
              <a:ea typeface="+mn-ea"/>
              <a:cs typeface="+mn-cs"/>
            </a:rPr>
            <a:t>Availability</a:t>
          </a:r>
          <a:r>
            <a:rPr lang="en-US" sz="2400" b="1" i="0">
              <a:solidFill>
                <a:schemeClr val="dk1"/>
              </a:solidFill>
              <a:effectLst/>
              <a:latin typeface="Lucida Bright" panose="02040602050505020304" pitchFamily="18" charset="0"/>
              <a:ea typeface="+mn-ea"/>
              <a:cs typeface="+mn-cs"/>
            </a:rPr>
            <a:t> </a:t>
          </a:r>
          <a:r>
            <a:rPr lang="en-US" sz="2400" b="0" i="0">
              <a:solidFill>
                <a:schemeClr val="dk1"/>
              </a:solidFill>
              <a:effectLst/>
              <a:latin typeface="Lucida Bright" panose="02040602050505020304" pitchFamily="18" charset="0"/>
              <a:ea typeface="+mn-ea"/>
              <a:cs typeface="+mn-cs"/>
            </a:rPr>
            <a:t>= MTBF/(MTBF + MTTR)</a:t>
          </a:r>
        </a:p>
        <a:p>
          <a:pPr marL="0" marR="0" lvl="0" indent="0" algn="l" defTabSz="914400" eaLnBrk="1" fontAlgn="auto" latinLnBrk="0" hangingPunct="1">
            <a:lnSpc>
              <a:spcPts val="1500"/>
            </a:lnSpc>
            <a:spcBef>
              <a:spcPts val="0"/>
            </a:spcBef>
            <a:spcAft>
              <a:spcPts val="0"/>
            </a:spcAft>
            <a:buClrTx/>
            <a:buSzTx/>
            <a:buFontTx/>
            <a:buNone/>
            <a:tabLst/>
            <a:defRPr/>
          </a:pPr>
          <a:endParaRPr lang="en-US" sz="2400" b="0" i="0">
            <a:solidFill>
              <a:schemeClr val="dk1"/>
            </a:solidFill>
            <a:effectLst/>
            <a:latin typeface="Lucida Bright" panose="02040602050505020304" pitchFamily="18" charset="0"/>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endParaRPr lang="en-US" sz="2400" b="0" i="0">
            <a:effectLst/>
            <a:latin typeface="Lucida Bright" panose="02040602050505020304" pitchFamily="18" charset="0"/>
          </a:endParaRPr>
        </a:p>
        <a:p>
          <a:pPr algn="l">
            <a:lnSpc>
              <a:spcPts val="1500"/>
            </a:lnSpc>
          </a:pPr>
          <a:r>
            <a:rPr lang="en-US" sz="2400" b="0" i="0">
              <a:latin typeface="Lucida Bright" panose="02040602050505020304" pitchFamily="18" charset="0"/>
            </a:rPr>
            <a:t> </a:t>
          </a:r>
        </a:p>
        <a:p>
          <a:pPr algn="l">
            <a:lnSpc>
              <a:spcPts val="1500"/>
            </a:lnSpc>
          </a:pPr>
          <a:r>
            <a:rPr lang="en-US" sz="2400" b="0" i="0">
              <a:latin typeface="Lucida Bright" panose="02040602050505020304" pitchFamily="18" charset="0"/>
            </a:rPr>
            <a:t> </a:t>
          </a:r>
          <a:endParaRPr lang="en-US" sz="2400"/>
        </a:p>
        <a:p>
          <a:pPr algn="l">
            <a:lnSpc>
              <a:spcPts val="1500"/>
            </a:lnSpc>
          </a:pPr>
          <a:endParaRPr lang="en-US" sz="2400"/>
        </a:p>
        <a:p>
          <a:pPr algn="l">
            <a:lnSpc>
              <a:spcPts val="1600"/>
            </a:lnSpc>
          </a:pPr>
          <a:endParaRPr lang="en-US" sz="2400"/>
        </a:p>
        <a:p>
          <a:pPr algn="l">
            <a:lnSpc>
              <a:spcPts val="1600"/>
            </a:lnSpc>
          </a:pPr>
          <a:endParaRPr lang="en-US" sz="2400"/>
        </a:p>
        <a:p>
          <a:pPr algn="l">
            <a:lnSpc>
              <a:spcPts val="1400"/>
            </a:lnSpc>
          </a:pPr>
          <a:endParaRPr lang="en-US" sz="2400"/>
        </a:p>
      </xdr:txBody>
    </xdr:sp>
    <xdr:clientData/>
  </xdr:twoCellAnchor>
  <xdr:twoCellAnchor>
    <xdr:from>
      <xdr:col>23</xdr:col>
      <xdr:colOff>73025</xdr:colOff>
      <xdr:row>12</xdr:row>
      <xdr:rowOff>73025</xdr:rowOff>
    </xdr:from>
    <xdr:to>
      <xdr:col>29</xdr:col>
      <xdr:colOff>517525</xdr:colOff>
      <xdr:row>20</xdr:row>
      <xdr:rowOff>73025</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16408400" y="2517775"/>
          <a:ext cx="4191000" cy="15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 0.9899^0.25 = 0.9975</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1600-000004000000}"/>
            </a:ext>
          </a:extLst>
        </xdr:cNvPr>
        <xdr:cNvSpPr/>
      </xdr:nvSpPr>
      <xdr:spPr>
        <a:xfrm>
          <a:off x="2686684" y="580389"/>
          <a:ext cx="468693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4</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19</xdr:col>
      <xdr:colOff>587375</xdr:colOff>
      <xdr:row>2</xdr:row>
      <xdr:rowOff>127000</xdr:rowOff>
    </xdr:from>
    <xdr:to>
      <xdr:col>24</xdr:col>
      <xdr:colOff>462339</xdr:colOff>
      <xdr:row>7</xdr:row>
      <xdr:rowOff>79375</xdr:rowOff>
    </xdr:to>
    <xdr:sp macro="" textlink="">
      <xdr:nvSpPr>
        <xdr:cNvPr id="33" name="Rounded Rectangle 4">
          <a:hlinkClick xmlns:r="http://schemas.openxmlformats.org/officeDocument/2006/relationships" r:id="rId2"/>
          <a:extLst>
            <a:ext uri="{FF2B5EF4-FFF2-40B4-BE49-F238E27FC236}">
              <a16:creationId xmlns:a16="http://schemas.microsoft.com/office/drawing/2014/main" id="{00000000-0008-0000-1600-000021000000}"/>
            </a:ext>
          </a:extLst>
        </xdr:cNvPr>
        <xdr:cNvSpPr/>
      </xdr:nvSpPr>
      <xdr:spPr>
        <a:xfrm>
          <a:off x="13747750" y="508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18</xdr:col>
      <xdr:colOff>571500</xdr:colOff>
      <xdr:row>11</xdr:row>
      <xdr:rowOff>15875</xdr:rowOff>
    </xdr:from>
    <xdr:to>
      <xdr:col>18</xdr:col>
      <xdr:colOff>571500</xdr:colOff>
      <xdr:row>37</xdr:row>
      <xdr:rowOff>323850</xdr:rowOff>
    </xdr:to>
    <xdr:cxnSp macro="">
      <xdr:nvCxnSpPr>
        <xdr:cNvPr id="73" name="Straight Connector 72">
          <a:extLst>
            <a:ext uri="{FF2B5EF4-FFF2-40B4-BE49-F238E27FC236}">
              <a16:creationId xmlns:a16="http://schemas.microsoft.com/office/drawing/2014/main" id="{00000000-0008-0000-1600-000049000000}"/>
            </a:ext>
          </a:extLst>
        </xdr:cNvPr>
        <xdr:cNvCxnSpPr/>
      </xdr:nvCxnSpPr>
      <xdr:spPr>
        <a:xfrm flipH="1">
          <a:off x="12890500" y="2111375"/>
          <a:ext cx="0" cy="83089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174625</xdr:colOff>
      <xdr:row>8</xdr:row>
      <xdr:rowOff>190499</xdr:rowOff>
    </xdr:from>
    <xdr:to>
      <xdr:col>15</xdr:col>
      <xdr:colOff>936625</xdr:colOff>
      <xdr:row>25</xdr:row>
      <xdr:rowOff>492124</xdr:rowOff>
    </xdr:to>
    <xdr:sp macro="" textlink="">
      <xdr:nvSpPr>
        <xdr:cNvPr id="26" name="TextBox 25">
          <a:extLst>
            <a:ext uri="{FF2B5EF4-FFF2-40B4-BE49-F238E27FC236}">
              <a16:creationId xmlns:a16="http://schemas.microsoft.com/office/drawing/2014/main" id="{00000000-0008-0000-1600-00001A000000}"/>
            </a:ext>
          </a:extLst>
        </xdr:cNvPr>
        <xdr:cNvSpPr txBox="1"/>
      </xdr:nvSpPr>
      <xdr:spPr>
        <a:xfrm>
          <a:off x="777875" y="1714499"/>
          <a:ext cx="10033000" cy="449262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0" i="0" baseline="0">
              <a:solidFill>
                <a:schemeClr val="bg1"/>
              </a:solidFill>
              <a:latin typeface="Lucida Bright" panose="02040602050505020304" pitchFamily="18" charset="0"/>
            </a:rPr>
            <a:t>Stevenson 162</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a) Reliability of an assembly is the product of reliabilities of its components.</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The assembly consists of four components connected in series. The required </a:t>
          </a:r>
        </a:p>
        <a:p>
          <a:pPr>
            <a:lnSpc>
              <a:spcPts val="13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reliability of the assembly is 0.9899. What reliability should each component</a:t>
          </a:r>
        </a:p>
        <a:p>
          <a:pPr>
            <a:lnSpc>
              <a:spcPts val="1300"/>
            </a:lnSpc>
          </a:pPr>
          <a:endParaRPr lang="en-US" sz="2000" b="0" i="0" baseline="0">
            <a:latin typeface="Lucida Bright" panose="02040602050505020304" pitchFamily="18" charset="0"/>
          </a:endParaRPr>
        </a:p>
        <a:p>
          <a:pPr>
            <a:lnSpc>
              <a:spcPts val="1300"/>
            </a:lnSpc>
          </a:pPr>
          <a:r>
            <a:rPr lang="en-US" sz="2000" b="0" i="0" baseline="0">
              <a:latin typeface="Lucida Bright" panose="02040602050505020304" pitchFamily="18" charset="0"/>
            </a:rPr>
            <a:t>have?</a:t>
          </a:r>
        </a:p>
        <a:p>
          <a:pPr>
            <a:lnSpc>
              <a:spcPts val="1500"/>
            </a:lnSpc>
          </a:pPr>
          <a:endParaRPr lang="en-US" sz="2000" b="0" i="0" baseline="0">
            <a:latin typeface="Lucida Bright" panose="02040602050505020304" pitchFamily="18" charset="0"/>
          </a:endParaRPr>
        </a:p>
        <a:p>
          <a:pPr>
            <a:lnSpc>
              <a:spcPts val="15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b) A copier has the availability of 0.9836. It is able to operate for an average of</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240  hours between failures (MTBF). Find the MTTR value.</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MTTR = Mean Time to Repair</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MTBF = Mean Time Between Failures</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534307</xdr:colOff>
      <xdr:row>0</xdr:row>
      <xdr:rowOff>137885</xdr:rowOff>
    </xdr:from>
    <xdr:to>
      <xdr:col>3</xdr:col>
      <xdr:colOff>301624</xdr:colOff>
      <xdr:row>7</xdr:row>
      <xdr:rowOff>95250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534307" y="137885"/>
          <a:ext cx="1577067" cy="1290865"/>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187324</xdr:colOff>
      <xdr:row>3</xdr:row>
      <xdr:rowOff>31749</xdr:rowOff>
    </xdr:from>
    <xdr:to>
      <xdr:col>11</xdr:col>
      <xdr:colOff>431800</xdr:colOff>
      <xdr:row>7</xdr:row>
      <xdr:rowOff>25400</xdr:rowOff>
    </xdr:to>
    <xdr:sp macro="" textlink="">
      <xdr:nvSpPr>
        <xdr:cNvPr id="3" name="Rounded Rectangle 3">
          <a:extLst>
            <a:ext uri="{FF2B5EF4-FFF2-40B4-BE49-F238E27FC236}">
              <a16:creationId xmlns:a16="http://schemas.microsoft.com/office/drawing/2014/main" id="{00000000-0008-0000-1700-000003000000}"/>
            </a:ext>
          </a:extLst>
        </xdr:cNvPr>
        <xdr:cNvSpPr/>
      </xdr:nvSpPr>
      <xdr:spPr>
        <a:xfrm>
          <a:off x="2625724" y="603249"/>
          <a:ext cx="7540626"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5</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474890</xdr:colOff>
      <xdr:row>11</xdr:row>
      <xdr:rowOff>165914</xdr:rowOff>
    </xdr:from>
    <xdr:to>
      <xdr:col>11</xdr:col>
      <xdr:colOff>413393</xdr:colOff>
      <xdr:row>33</xdr:row>
      <xdr:rowOff>38099</xdr:rowOff>
    </xdr:to>
    <xdr:sp macro="" textlink="">
      <xdr:nvSpPr>
        <xdr:cNvPr id="5" name="TextBox 4">
          <a:extLst>
            <a:ext uri="{FF2B5EF4-FFF2-40B4-BE49-F238E27FC236}">
              <a16:creationId xmlns:a16="http://schemas.microsoft.com/office/drawing/2014/main" id="{00000000-0008-0000-1700-000005000000}"/>
            </a:ext>
          </a:extLst>
        </xdr:cNvPr>
        <xdr:cNvSpPr txBox="1"/>
      </xdr:nvSpPr>
      <xdr:spPr>
        <a:xfrm>
          <a:off x="474890" y="2261414"/>
          <a:ext cx="9673053" cy="539668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3200" b="0" i="0" baseline="0">
              <a:latin typeface="Lucida Bright" panose="02040602050505020304" pitchFamily="18" charset="0"/>
            </a:rPr>
            <a:t>Twenty air conditioning systems designed for use by astronauts in NASA space shuttles were operated for 1,000 hours at NASA's Huntsville, Alabama test facility. </a:t>
          </a:r>
        </a:p>
        <a:p>
          <a:endParaRPr lang="en-US" sz="3200" b="0" i="0" baseline="0">
            <a:latin typeface="Lucida Bright" panose="02040602050505020304" pitchFamily="18" charset="0"/>
          </a:endParaRPr>
        </a:p>
        <a:p>
          <a:r>
            <a:rPr lang="en-US" sz="3200" b="0" i="0" baseline="0">
              <a:latin typeface="Lucida Bright" panose="02040602050505020304" pitchFamily="18" charset="0"/>
            </a:rPr>
            <a:t>Two of the systems failed during the test-one after 200 hours and the other after 600 hours.</a:t>
          </a:r>
        </a:p>
        <a:p>
          <a:br>
            <a:rPr lang="en-US" sz="3200" b="0" i="0" baseline="0">
              <a:latin typeface="Lucida Bright" panose="02040602050505020304" pitchFamily="18" charset="0"/>
            </a:rPr>
          </a:br>
          <a:r>
            <a:rPr lang="en-US" sz="3200" b="0" i="0" baseline="0">
              <a:latin typeface="Lucida Bright" panose="02040602050505020304" pitchFamily="18" charset="0"/>
            </a:rPr>
            <a:t>Calculate the Mean Time Between Failures (MTBF).</a:t>
          </a:r>
        </a:p>
      </xdr:txBody>
    </xdr:sp>
    <xdr:clientData/>
  </xdr:twoCellAnchor>
  <xdr:twoCellAnchor>
    <xdr:from>
      <xdr:col>12</xdr:col>
      <xdr:colOff>78105</xdr:colOff>
      <xdr:row>9</xdr:row>
      <xdr:rowOff>34562</xdr:rowOff>
    </xdr:from>
    <xdr:to>
      <xdr:col>12</xdr:col>
      <xdr:colOff>78105</xdr:colOff>
      <xdr:row>63</xdr:row>
      <xdr:rowOff>76200</xdr:rowOff>
    </xdr:to>
    <xdr:cxnSp macro="">
      <xdr:nvCxnSpPr>
        <xdr:cNvPr id="6" name="Straight Connector 5">
          <a:extLst>
            <a:ext uri="{FF2B5EF4-FFF2-40B4-BE49-F238E27FC236}">
              <a16:creationId xmlns:a16="http://schemas.microsoft.com/office/drawing/2014/main" id="{00000000-0008-0000-1700-000006000000}"/>
            </a:ext>
          </a:extLst>
        </xdr:cNvPr>
        <xdr:cNvCxnSpPr/>
      </xdr:nvCxnSpPr>
      <xdr:spPr>
        <a:xfrm flipH="1">
          <a:off x="10727055" y="1749062"/>
          <a:ext cx="0" cy="1169071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274865</xdr:colOff>
      <xdr:row>14</xdr:row>
      <xdr:rowOff>108766</xdr:rowOff>
    </xdr:from>
    <xdr:to>
      <xdr:col>22</xdr:col>
      <xdr:colOff>866779</xdr:colOff>
      <xdr:row>54</xdr:row>
      <xdr:rowOff>174625</xdr:rowOff>
    </xdr:to>
    <xdr:sp macro="" textlink="">
      <xdr:nvSpPr>
        <xdr:cNvPr id="7" name="TextBox 6">
          <a:extLst>
            <a:ext uri="{FF2B5EF4-FFF2-40B4-BE49-F238E27FC236}">
              <a16:creationId xmlns:a16="http://schemas.microsoft.com/office/drawing/2014/main" id="{00000000-0008-0000-1700-000007000000}"/>
            </a:ext>
          </a:extLst>
        </xdr:cNvPr>
        <xdr:cNvSpPr txBox="1"/>
      </xdr:nvSpPr>
      <xdr:spPr>
        <a:xfrm>
          <a:off x="10863490" y="2775766"/>
          <a:ext cx="8386539" cy="898760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i="0" baseline="0">
              <a:solidFill>
                <a:srgbClr val="C00000"/>
              </a:solidFill>
              <a:latin typeface="Lucida Bright" panose="02040602050505020304" pitchFamily="18" charset="0"/>
            </a:rPr>
            <a:t>Step1:</a:t>
          </a:r>
        </a:p>
        <a:p>
          <a:r>
            <a:rPr lang="en-US" sz="2400" b="0" i="0" baseline="0">
              <a:latin typeface="Lucida Bright" panose="02040602050505020304" pitchFamily="18" charset="0"/>
            </a:rPr>
            <a:t>Failure Rate per operating hour:</a:t>
          </a:r>
        </a:p>
        <a:p>
          <a:r>
            <a:rPr lang="en-US" sz="2400" b="0" i="0" baseline="0">
              <a:latin typeface="Lucida Bright" panose="02040602050505020304" pitchFamily="18" charset="0"/>
            </a:rPr>
            <a:t>Total operating time: 20 * 1,000 = </a:t>
          </a:r>
          <a:r>
            <a:rPr lang="en-US" sz="2400" b="1" i="0" baseline="0">
              <a:solidFill>
                <a:srgbClr val="C00000"/>
              </a:solidFill>
              <a:latin typeface="Lucida Bright" panose="02040602050505020304" pitchFamily="18" charset="0"/>
            </a:rPr>
            <a:t>20,000 </a:t>
          </a:r>
          <a:r>
            <a:rPr lang="en-US" sz="2400" b="0" i="0" baseline="0">
              <a:latin typeface="Lucida Bright" panose="02040602050505020304" pitchFamily="18" charset="0"/>
            </a:rPr>
            <a:t>unit  hours</a:t>
          </a:r>
        </a:p>
        <a:p>
          <a:endParaRPr lang="en-US" sz="2400" b="0" i="0" baseline="0">
            <a:latin typeface="Lucida Bright" panose="02040602050505020304" pitchFamily="18" charset="0"/>
          </a:endParaRPr>
        </a:p>
        <a:p>
          <a:r>
            <a:rPr lang="en-US" sz="2400" b="1" i="0" baseline="0">
              <a:solidFill>
                <a:srgbClr val="C00000"/>
              </a:solidFill>
              <a:latin typeface="Lucida Bright" panose="02040602050505020304" pitchFamily="18" charset="0"/>
            </a:rPr>
            <a:t>Step 2:</a:t>
          </a:r>
        </a:p>
        <a:p>
          <a:r>
            <a:rPr lang="en-US" sz="2400" b="0" i="0" baseline="0">
              <a:latin typeface="Lucida Bright" panose="02040602050505020304" pitchFamily="18" charset="0"/>
            </a:rPr>
            <a:t>Nonoperating time: 800 hour for 1st failure + 400 hr. for 2nd failure = </a:t>
          </a:r>
          <a:r>
            <a:rPr lang="en-US" sz="2400" b="1" i="0" baseline="0">
              <a:solidFill>
                <a:srgbClr val="C00000"/>
              </a:solidFill>
              <a:latin typeface="Lucida Bright" panose="02040602050505020304" pitchFamily="18" charset="0"/>
            </a:rPr>
            <a:t>1,200 </a:t>
          </a:r>
          <a:r>
            <a:rPr lang="en-US" sz="2400" b="0" i="0" baseline="0">
              <a:latin typeface="Lucida Bright" panose="02040602050505020304" pitchFamily="18" charset="0"/>
            </a:rPr>
            <a:t>unit hours</a:t>
          </a:r>
        </a:p>
        <a:p>
          <a:endParaRPr lang="en-US" sz="2400" b="0" i="0" baseline="0">
            <a:solidFill>
              <a:srgbClr val="C00000"/>
            </a:solidFill>
            <a:latin typeface="Lucida Bright" panose="02040602050505020304" pitchFamily="18" charset="0"/>
          </a:endParaRPr>
        </a:p>
        <a:p>
          <a:r>
            <a:rPr lang="en-US" sz="2400" b="1" i="0" baseline="0">
              <a:solidFill>
                <a:srgbClr val="C00000"/>
              </a:solidFill>
              <a:latin typeface="Lucida Bright" panose="02040602050505020304" pitchFamily="18" charset="0"/>
            </a:rPr>
            <a:t>Step 3:</a:t>
          </a:r>
        </a:p>
        <a:p>
          <a:r>
            <a:rPr lang="en-US" sz="2400" b="0" i="0" baseline="0">
              <a:latin typeface="Lucida Bright" panose="02040602050505020304" pitchFamily="18" charset="0"/>
            </a:rPr>
            <a:t>Operating Hours = Operating hours - Nonoperating hours = 20,000 - 1,200 = </a:t>
          </a:r>
          <a:r>
            <a:rPr lang="en-US" sz="2400" b="1" i="0" baseline="0">
              <a:solidFill>
                <a:srgbClr val="C00000"/>
              </a:solidFill>
              <a:latin typeface="Lucida Bright" panose="02040602050505020304" pitchFamily="18" charset="0"/>
            </a:rPr>
            <a:t>18,800</a:t>
          </a:r>
        </a:p>
        <a:p>
          <a:endParaRPr lang="en-US" sz="2400" b="0" i="0" baseline="0">
            <a:latin typeface="Lucida Bright" panose="02040602050505020304" pitchFamily="18" charset="0"/>
          </a:endParaRPr>
        </a:p>
        <a:p>
          <a:r>
            <a:rPr lang="en-US" sz="2400" b="1" i="0" baseline="0">
              <a:solidFill>
                <a:srgbClr val="C00000"/>
              </a:solidFill>
              <a:latin typeface="Lucida Bright" panose="02040602050505020304" pitchFamily="18" charset="0"/>
            </a:rPr>
            <a:t>Step 4:</a:t>
          </a:r>
        </a:p>
        <a:p>
          <a:r>
            <a:rPr lang="en-US" sz="2400" b="0" i="0" baseline="0">
              <a:latin typeface="Lucida Bright" panose="02040602050505020304" pitchFamily="18" charset="0"/>
            </a:rPr>
            <a:t>Percentage of Failures per Operating Hour:</a:t>
          </a:r>
        </a:p>
        <a:p>
          <a:r>
            <a:rPr lang="en-US" sz="2400" b="0" i="0" baseline="0">
              <a:latin typeface="Lucida Bright" panose="02040602050505020304" pitchFamily="18" charset="0"/>
            </a:rPr>
            <a:t>=2/18,800 = </a:t>
          </a:r>
          <a:r>
            <a:rPr lang="en-US" sz="2400" b="1" i="0" baseline="0">
              <a:solidFill>
                <a:srgbClr val="C00000"/>
              </a:solidFill>
              <a:latin typeface="Lucida Bright" panose="02040602050505020304" pitchFamily="18" charset="0"/>
            </a:rPr>
            <a:t>0.000106</a:t>
          </a:r>
        </a:p>
        <a:p>
          <a:endParaRPr lang="en-US" sz="2400" b="0" i="0" baseline="0">
            <a:latin typeface="Lucida Bright" panose="02040602050505020304" pitchFamily="18" charset="0"/>
          </a:endParaRPr>
        </a:p>
        <a:p>
          <a:r>
            <a:rPr lang="en-US" sz="2400" b="1" i="0" baseline="0">
              <a:solidFill>
                <a:srgbClr val="C00000"/>
              </a:solidFill>
              <a:latin typeface="Lucida Bright" panose="02040602050505020304" pitchFamily="18" charset="0"/>
            </a:rPr>
            <a:t>Step 5:</a:t>
          </a:r>
        </a:p>
        <a:p>
          <a:r>
            <a:rPr lang="en-US" sz="2400" b="0" i="0" baseline="0">
              <a:latin typeface="Lucida Bright" panose="02040602050505020304" pitchFamily="18" charset="0"/>
            </a:rPr>
            <a:t>Mean Time Between Failures (MTBF) = 1/0.000106 = </a:t>
          </a:r>
          <a:r>
            <a:rPr lang="en-US" sz="2400" b="1" i="0" baseline="0">
              <a:solidFill>
                <a:srgbClr val="C00000"/>
              </a:solidFill>
              <a:latin typeface="Lucida Bright" panose="02040602050505020304" pitchFamily="18" charset="0"/>
            </a:rPr>
            <a:t>9,400</a:t>
          </a:r>
          <a:r>
            <a:rPr lang="en-US" sz="2400" b="0" i="0" baseline="0">
              <a:latin typeface="Lucida Bright" panose="02040602050505020304" pitchFamily="18" charset="0"/>
            </a:rPr>
            <a:t> hours</a:t>
          </a:r>
        </a:p>
        <a:p>
          <a:endParaRPr lang="en-US" sz="2400" b="0" i="0" baseline="0">
            <a:latin typeface="Lucida Bright" panose="02040602050505020304" pitchFamily="18" charset="0"/>
          </a:endParaRPr>
        </a:p>
        <a:p>
          <a:endParaRPr lang="en-US" sz="2400" b="0" i="0" baseline="0">
            <a:solidFill>
              <a:srgbClr val="C00000"/>
            </a:solidFill>
            <a:latin typeface="Lucida Bright" panose="02040602050505020304" pitchFamily="18" charset="0"/>
          </a:endParaRPr>
        </a:p>
        <a:p>
          <a:r>
            <a:rPr lang="en-US" sz="2400" b="1" i="0" baseline="0">
              <a:solidFill>
                <a:srgbClr val="C00000"/>
              </a:solidFill>
              <a:latin typeface="Lucida Bright" panose="02040602050505020304" pitchFamily="18" charset="0"/>
            </a:rPr>
            <a:t>Note: </a:t>
          </a:r>
          <a:r>
            <a:rPr lang="en-US" sz="2400" b="0" i="0" baseline="0">
              <a:latin typeface="Lucida Bright" panose="02040602050505020304" pitchFamily="18" charset="0"/>
            </a:rPr>
            <a:t>the MTBF value is the standard measure of reliability</a:t>
          </a:r>
        </a:p>
        <a:p>
          <a:endParaRPr lang="en-US" sz="2400" baseline="0"/>
        </a:p>
      </xdr:txBody>
    </xdr:sp>
    <xdr:clientData/>
  </xdr:twoCellAnchor>
  <xdr:twoCellAnchor>
    <xdr:from>
      <xdr:col>13</xdr:col>
      <xdr:colOff>476250</xdr:colOff>
      <xdr:row>3</xdr:row>
      <xdr:rowOff>111125</xdr:rowOff>
    </xdr:from>
    <xdr:to>
      <xdr:col>18</xdr:col>
      <xdr:colOff>49589</xdr:colOff>
      <xdr:row>8</xdr:row>
      <xdr:rowOff>63500</xdr:rowOff>
    </xdr:to>
    <xdr:sp macro="" textlink="">
      <xdr:nvSpPr>
        <xdr:cNvPr id="9" name="Rounded Rectangle 4">
          <a:extLst>
            <a:ext uri="{FF2B5EF4-FFF2-40B4-BE49-F238E27FC236}">
              <a16:creationId xmlns:a16="http://schemas.microsoft.com/office/drawing/2014/main" id="{00000000-0008-0000-1700-000009000000}"/>
            </a:ext>
          </a:extLst>
        </xdr:cNvPr>
        <xdr:cNvSpPr/>
      </xdr:nvSpPr>
      <xdr:spPr>
        <a:xfrm>
          <a:off x="11890375" y="682625"/>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285750</xdr:colOff>
      <xdr:row>7</xdr:row>
      <xdr:rowOff>15875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93058" y="106135"/>
          <a:ext cx="1402442" cy="124324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1800-000004000000}"/>
            </a:ext>
          </a:extLst>
        </xdr:cNvPr>
        <xdr:cNvSpPr/>
      </xdr:nvSpPr>
      <xdr:spPr>
        <a:xfrm>
          <a:off x="2676524" y="565149"/>
          <a:ext cx="4676776"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S&amp;P Problem 5</a:t>
          </a:r>
          <a:r>
            <a:rPr lang="en-US" sz="3200" b="0" i="0" baseline="0">
              <a:solidFill>
                <a:srgbClr val="C00000"/>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474890</xdr:colOff>
      <xdr:row>11</xdr:row>
      <xdr:rowOff>150040</xdr:rowOff>
    </xdr:from>
    <xdr:to>
      <xdr:col>11</xdr:col>
      <xdr:colOff>413393</xdr:colOff>
      <xdr:row>31</xdr:row>
      <xdr:rowOff>142875</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474890" y="2245540"/>
          <a:ext cx="9606378" cy="408858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baseline="0">
              <a:latin typeface="Lucida Bright" panose="02040602050505020304" pitchFamily="18" charset="0"/>
            </a:rPr>
            <a:t>Twenty air conditioning systems designed for use by astronauts in NASA space shuttles were operated for 1,000 hours at NASA's Huntsville, Alabama test facility.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Two of the systems failed during the test- one after 200 hours and the other after 600 hours.</a:t>
          </a:r>
        </a:p>
        <a:p>
          <a:br>
            <a:rPr lang="en-US" sz="2400" b="0" i="0" baseline="0">
              <a:latin typeface="Lucida Bright" panose="02040602050505020304" pitchFamily="18" charset="0"/>
            </a:rPr>
          </a:br>
          <a:r>
            <a:rPr lang="en-US" sz="2400" b="0" i="0" baseline="0">
              <a:latin typeface="Lucida Bright" panose="02040602050505020304" pitchFamily="18" charset="0"/>
            </a:rPr>
            <a:t>Calculate the Mean Time Between Failures.</a:t>
          </a:r>
        </a:p>
      </xdr:txBody>
    </xdr:sp>
    <xdr:clientData/>
  </xdr:twoCellAnchor>
  <xdr:twoCellAnchor>
    <xdr:from>
      <xdr:col>12</xdr:col>
      <xdr:colOff>78105</xdr:colOff>
      <xdr:row>9</xdr:row>
      <xdr:rowOff>34562</xdr:rowOff>
    </xdr:from>
    <xdr:to>
      <xdr:col>12</xdr:col>
      <xdr:colOff>78105</xdr:colOff>
      <xdr:row>63</xdr:row>
      <xdr:rowOff>76200</xdr:rowOff>
    </xdr:to>
    <xdr:cxnSp macro="">
      <xdr:nvCxnSpPr>
        <xdr:cNvPr id="11" name="Straight Connector 10">
          <a:extLst>
            <a:ext uri="{FF2B5EF4-FFF2-40B4-BE49-F238E27FC236}">
              <a16:creationId xmlns:a16="http://schemas.microsoft.com/office/drawing/2014/main" id="{00000000-0008-0000-1800-00000B000000}"/>
            </a:ext>
          </a:extLst>
        </xdr:cNvPr>
        <xdr:cNvCxnSpPr/>
      </xdr:nvCxnSpPr>
      <xdr:spPr>
        <a:xfrm flipH="1">
          <a:off x="11005185" y="1680482"/>
          <a:ext cx="0" cy="1141829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587374</xdr:colOff>
      <xdr:row>3</xdr:row>
      <xdr:rowOff>47625</xdr:rowOff>
    </xdr:from>
    <xdr:to>
      <xdr:col>22</xdr:col>
      <xdr:colOff>174625</xdr:colOff>
      <xdr:row>8</xdr:row>
      <xdr:rowOff>0</xdr:rowOff>
    </xdr:to>
    <xdr:sp macro="" textlink="">
      <xdr:nvSpPr>
        <xdr:cNvPr id="9" name="Rounded Rectangle 4">
          <a:hlinkClick xmlns:r="http://schemas.openxmlformats.org/officeDocument/2006/relationships" r:id="rId2"/>
          <a:extLst>
            <a:ext uri="{FF2B5EF4-FFF2-40B4-BE49-F238E27FC236}">
              <a16:creationId xmlns:a16="http://schemas.microsoft.com/office/drawing/2014/main" id="{00000000-0008-0000-1800-000009000000}"/>
            </a:ext>
          </a:extLst>
        </xdr:cNvPr>
        <xdr:cNvSpPr/>
      </xdr:nvSpPr>
      <xdr:spPr>
        <a:xfrm>
          <a:off x="12747624" y="619125"/>
          <a:ext cx="4064001"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3" name="Straight Connector 2">
          <a:extLst>
            <a:ext uri="{FF2B5EF4-FFF2-40B4-BE49-F238E27FC236}">
              <a16:creationId xmlns:a16="http://schemas.microsoft.com/office/drawing/2014/main" id="{00000000-0008-0000-1900-000003000000}"/>
            </a:ext>
          </a:extLst>
        </xdr:cNvPr>
        <xdr:cNvCxnSpPr/>
      </xdr:nvCxnSpPr>
      <xdr:spPr>
        <a:xfrm flipH="1">
          <a:off x="10011410" y="647700"/>
          <a:ext cx="0" cy="78486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492124</xdr:colOff>
      <xdr:row>1</xdr:row>
      <xdr:rowOff>95249</xdr:rowOff>
    </xdr:from>
    <xdr:to>
      <xdr:col>11</xdr:col>
      <xdr:colOff>114300</xdr:colOff>
      <xdr:row>5</xdr:row>
      <xdr:rowOff>88900</xdr:rowOff>
    </xdr:to>
    <xdr:sp macro="" textlink="">
      <xdr:nvSpPr>
        <xdr:cNvPr id="4" name="Rounded Rectangle 4">
          <a:extLst>
            <a:ext uri="{FF2B5EF4-FFF2-40B4-BE49-F238E27FC236}">
              <a16:creationId xmlns:a16="http://schemas.microsoft.com/office/drawing/2014/main" id="{00000000-0008-0000-1900-000004000000}"/>
            </a:ext>
          </a:extLst>
        </xdr:cNvPr>
        <xdr:cNvSpPr/>
      </xdr:nvSpPr>
      <xdr:spPr>
        <a:xfrm>
          <a:off x="2320924" y="285749"/>
          <a:ext cx="45656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R&amp;R Problem</a:t>
          </a:r>
          <a:r>
            <a:rPr lang="en-US" sz="3200" b="1" baseline="0">
              <a:solidFill>
                <a:srgbClr val="C00000"/>
              </a:solidFill>
              <a:latin typeface="FrankRuehl" panose="020E0503060101010101" pitchFamily="34" charset="-79"/>
              <a:cs typeface="FrankRuehl" panose="020E0503060101010101" pitchFamily="34" charset="-79"/>
            </a:rPr>
            <a:t> 7</a:t>
          </a:r>
        </a:p>
        <a:p>
          <a:pPr algn="ctr"/>
          <a:r>
            <a:rPr lang="en-US" sz="3200" b="1" baseline="0">
              <a:solidFill>
                <a:schemeClr val="accent4">
                  <a:lumMod val="50000"/>
                </a:schemeClr>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xdr:col>
      <xdr:colOff>219619</xdr:colOff>
      <xdr:row>10</xdr:row>
      <xdr:rowOff>72390</xdr:rowOff>
    </xdr:from>
    <xdr:to>
      <xdr:col>14</xdr:col>
      <xdr:colOff>697212</xdr:colOff>
      <xdr:row>25</xdr:row>
      <xdr:rowOff>26</xdr:rowOff>
    </xdr:to>
    <xdr:sp macro="" textlink="">
      <xdr:nvSpPr>
        <xdr:cNvPr id="5" name="TextBox 4">
          <a:extLst>
            <a:ext uri="{FF2B5EF4-FFF2-40B4-BE49-F238E27FC236}">
              <a16:creationId xmlns:a16="http://schemas.microsoft.com/office/drawing/2014/main" id="{00000000-0008-0000-1900-000005000000}"/>
            </a:ext>
          </a:extLst>
        </xdr:cNvPr>
        <xdr:cNvSpPr txBox="1"/>
      </xdr:nvSpPr>
      <xdr:spPr>
        <a:xfrm>
          <a:off x="829219" y="1977390"/>
          <a:ext cx="8630993" cy="288991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aseline="0">
              <a:solidFill>
                <a:schemeClr val="bg1"/>
              </a:solidFill>
            </a:rPr>
            <a:t>Stevenson 162</a:t>
          </a:r>
        </a:p>
        <a:p>
          <a:pPr>
            <a:lnSpc>
              <a:spcPts val="1400"/>
            </a:lnSpc>
          </a:pPr>
          <a:endParaRPr lang="en-US" sz="2000" baseline="0"/>
        </a:p>
        <a:p>
          <a:pPr>
            <a:lnSpc>
              <a:spcPts val="1400"/>
            </a:lnSpc>
          </a:pPr>
          <a:r>
            <a:rPr lang="en-US" sz="2000" baseline="0"/>
            <a:t>a) Reliability of an assembly is the product of reliabilities of its components.</a:t>
          </a:r>
        </a:p>
        <a:p>
          <a:pPr>
            <a:lnSpc>
              <a:spcPts val="1400"/>
            </a:lnSpc>
          </a:pPr>
          <a:endParaRPr lang="en-US" sz="2000" baseline="0"/>
        </a:p>
        <a:p>
          <a:pPr>
            <a:lnSpc>
              <a:spcPts val="1400"/>
            </a:lnSpc>
          </a:pPr>
          <a:endParaRPr lang="en-US" sz="2000" baseline="0"/>
        </a:p>
        <a:p>
          <a:pPr>
            <a:lnSpc>
              <a:spcPts val="1300"/>
            </a:lnSpc>
          </a:pPr>
          <a:r>
            <a:rPr lang="en-US" sz="2000" baseline="0"/>
            <a:t>The assembly consists of four components connected in series. The required </a:t>
          </a:r>
        </a:p>
        <a:p>
          <a:pPr>
            <a:lnSpc>
              <a:spcPts val="1300"/>
            </a:lnSpc>
          </a:pPr>
          <a:endParaRPr lang="en-US" sz="2000" baseline="0"/>
        </a:p>
        <a:p>
          <a:pPr>
            <a:lnSpc>
              <a:spcPts val="1300"/>
            </a:lnSpc>
          </a:pPr>
          <a:r>
            <a:rPr lang="en-US" sz="2000" baseline="0"/>
            <a:t>reliability of the assembly is 0.98. What reliability should each component have?</a:t>
          </a:r>
        </a:p>
        <a:p>
          <a:pPr>
            <a:lnSpc>
              <a:spcPts val="1500"/>
            </a:lnSpc>
          </a:pPr>
          <a:endParaRPr lang="en-US" sz="2000" baseline="0"/>
        </a:p>
        <a:p>
          <a:pPr>
            <a:lnSpc>
              <a:spcPts val="1500"/>
            </a:lnSpc>
          </a:pPr>
          <a:endParaRPr lang="en-US" sz="2000" baseline="0"/>
        </a:p>
        <a:p>
          <a:pPr>
            <a:lnSpc>
              <a:spcPts val="1400"/>
            </a:lnSpc>
          </a:pPr>
          <a:r>
            <a:rPr lang="en-US" sz="2000" baseline="0"/>
            <a:t>b) A copier has the availability of 0.9836. It is able to operate for an average of 240 </a:t>
          </a:r>
        </a:p>
        <a:p>
          <a:pPr>
            <a:lnSpc>
              <a:spcPts val="1400"/>
            </a:lnSpc>
          </a:pPr>
          <a:endParaRPr lang="en-US" sz="2000" baseline="0"/>
        </a:p>
        <a:p>
          <a:pPr>
            <a:lnSpc>
              <a:spcPts val="1300"/>
            </a:lnSpc>
          </a:pPr>
          <a:r>
            <a:rPr lang="en-US" sz="2000" baseline="0"/>
            <a:t>hours between repairs. Find the MTTR value.</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15</xdr:col>
      <xdr:colOff>789849</xdr:colOff>
      <xdr:row>4</xdr:row>
      <xdr:rowOff>35651</xdr:rowOff>
    </xdr:from>
    <xdr:to>
      <xdr:col>20</xdr:col>
      <xdr:colOff>57732</xdr:colOff>
      <xdr:row>8</xdr:row>
      <xdr:rowOff>49580</xdr:rowOff>
    </xdr:to>
    <xdr:sp macro="" textlink="">
      <xdr:nvSpPr>
        <xdr:cNvPr id="6" name="Rounded Rectangle 8">
          <a:extLst>
            <a:ext uri="{FF2B5EF4-FFF2-40B4-BE49-F238E27FC236}">
              <a16:creationId xmlns:a16="http://schemas.microsoft.com/office/drawing/2014/main" id="{00000000-0008-0000-1900-000006000000}"/>
            </a:ext>
          </a:extLst>
        </xdr:cNvPr>
        <xdr:cNvSpPr/>
      </xdr:nvSpPr>
      <xdr:spPr>
        <a:xfrm>
          <a:off x="10371999" y="797651"/>
          <a:ext cx="2992158" cy="775929"/>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xdr:col>
      <xdr:colOff>78105</xdr:colOff>
      <xdr:row>30</xdr:row>
      <xdr:rowOff>274320</xdr:rowOff>
    </xdr:from>
    <xdr:to>
      <xdr:col>3</xdr:col>
      <xdr:colOff>198229</xdr:colOff>
      <xdr:row>32</xdr:row>
      <xdr:rowOff>121996</xdr:rowOff>
    </xdr:to>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687705" y="6865620"/>
          <a:ext cx="1339324" cy="74302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1</xdr:col>
      <xdr:colOff>64770</xdr:colOff>
      <xdr:row>33</xdr:row>
      <xdr:rowOff>152400</xdr:rowOff>
    </xdr:from>
    <xdr:to>
      <xdr:col>3</xdr:col>
      <xdr:colOff>194617</xdr:colOff>
      <xdr:row>36</xdr:row>
      <xdr:rowOff>0</xdr:rowOff>
    </xdr:to>
    <xdr:sp macro="" textlink="">
      <xdr:nvSpPr>
        <xdr:cNvPr id="8" name="TextBox 7">
          <a:extLst>
            <a:ext uri="{FF2B5EF4-FFF2-40B4-BE49-F238E27FC236}">
              <a16:creationId xmlns:a16="http://schemas.microsoft.com/office/drawing/2014/main" id="{00000000-0008-0000-1900-000008000000}"/>
            </a:ext>
          </a:extLst>
        </xdr:cNvPr>
        <xdr:cNvSpPr txBox="1"/>
      </xdr:nvSpPr>
      <xdr:spPr>
        <a:xfrm>
          <a:off x="674370" y="8153400"/>
          <a:ext cx="1349047"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4</xdr:col>
      <xdr:colOff>40005</xdr:colOff>
      <xdr:row>33</xdr:row>
      <xdr:rowOff>152400</xdr:rowOff>
    </xdr:from>
    <xdr:to>
      <xdr:col>6</xdr:col>
      <xdr:colOff>145055</xdr:colOff>
      <xdr:row>36</xdr:row>
      <xdr:rowOff>0</xdr:rowOff>
    </xdr:to>
    <xdr:sp macro="" textlink="">
      <xdr:nvSpPr>
        <xdr:cNvPr id="9" name="TextBox 8">
          <a:extLst>
            <a:ext uri="{FF2B5EF4-FFF2-40B4-BE49-F238E27FC236}">
              <a16:creationId xmlns:a16="http://schemas.microsoft.com/office/drawing/2014/main" id="{00000000-0008-0000-1900-000009000000}"/>
            </a:ext>
          </a:extLst>
        </xdr:cNvPr>
        <xdr:cNvSpPr txBox="1"/>
      </xdr:nvSpPr>
      <xdr:spPr>
        <a:xfrm>
          <a:off x="2478405" y="8153400"/>
          <a:ext cx="1324250"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6</xdr:col>
      <xdr:colOff>485775</xdr:colOff>
      <xdr:row>33</xdr:row>
      <xdr:rowOff>121920</xdr:rowOff>
    </xdr:from>
    <xdr:to>
      <xdr:col>8</xdr:col>
      <xdr:colOff>523919</xdr:colOff>
      <xdr:row>35</xdr:row>
      <xdr:rowOff>228676</xdr:rowOff>
    </xdr:to>
    <xdr:sp macro="" textlink="">
      <xdr:nvSpPr>
        <xdr:cNvPr id="10" name="TextBox 9">
          <a:extLst>
            <a:ext uri="{FF2B5EF4-FFF2-40B4-BE49-F238E27FC236}">
              <a16:creationId xmlns:a16="http://schemas.microsoft.com/office/drawing/2014/main" id="{00000000-0008-0000-1900-00000A000000}"/>
            </a:ext>
          </a:extLst>
        </xdr:cNvPr>
        <xdr:cNvSpPr txBox="1"/>
      </xdr:nvSpPr>
      <xdr:spPr>
        <a:xfrm>
          <a:off x="4143375" y="8122920"/>
          <a:ext cx="1324019" cy="7735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447675</xdr:colOff>
      <xdr:row>33</xdr:row>
      <xdr:rowOff>118110</xdr:rowOff>
    </xdr:from>
    <xdr:to>
      <xdr:col>12</xdr:col>
      <xdr:colOff>89572</xdr:colOff>
      <xdr:row>35</xdr:row>
      <xdr:rowOff>202005</xdr:rowOff>
    </xdr:to>
    <xdr:sp macro="" textlink="">
      <xdr:nvSpPr>
        <xdr:cNvPr id="11" name="TextBox 10">
          <a:extLst>
            <a:ext uri="{FF2B5EF4-FFF2-40B4-BE49-F238E27FC236}">
              <a16:creationId xmlns:a16="http://schemas.microsoft.com/office/drawing/2014/main" id="{00000000-0008-0000-1900-00000B000000}"/>
            </a:ext>
          </a:extLst>
        </xdr:cNvPr>
        <xdr:cNvSpPr txBox="1"/>
      </xdr:nvSpPr>
      <xdr:spPr>
        <a:xfrm>
          <a:off x="6000750" y="8119110"/>
          <a:ext cx="1327822" cy="7506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12</xdr:col>
      <xdr:colOff>556259</xdr:colOff>
      <xdr:row>33</xdr:row>
      <xdr:rowOff>121920</xdr:rowOff>
    </xdr:from>
    <xdr:to>
      <xdr:col>14</xdr:col>
      <xdr:colOff>9614</xdr:colOff>
      <xdr:row>35</xdr:row>
      <xdr:rowOff>198196</xdr:rowOff>
    </xdr:to>
    <xdr:sp macro="" textlink="">
      <xdr:nvSpPr>
        <xdr:cNvPr id="12" name="TextBox 11">
          <a:extLst>
            <a:ext uri="{FF2B5EF4-FFF2-40B4-BE49-F238E27FC236}">
              <a16:creationId xmlns:a16="http://schemas.microsoft.com/office/drawing/2014/main" id="{00000000-0008-0000-1900-00000C000000}"/>
            </a:ext>
          </a:extLst>
        </xdr:cNvPr>
        <xdr:cNvSpPr txBox="1"/>
      </xdr:nvSpPr>
      <xdr:spPr>
        <a:xfrm>
          <a:off x="7785734" y="8122920"/>
          <a:ext cx="986880" cy="7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6</xdr:col>
      <xdr:colOff>485775</xdr:colOff>
      <xdr:row>33</xdr:row>
      <xdr:rowOff>121920</xdr:rowOff>
    </xdr:from>
    <xdr:to>
      <xdr:col>8</xdr:col>
      <xdr:colOff>523919</xdr:colOff>
      <xdr:row>35</xdr:row>
      <xdr:rowOff>198196</xdr:rowOff>
    </xdr:to>
    <xdr:sp macro="" textlink="">
      <xdr:nvSpPr>
        <xdr:cNvPr id="13" name="TextBox 12">
          <a:extLst>
            <a:ext uri="{FF2B5EF4-FFF2-40B4-BE49-F238E27FC236}">
              <a16:creationId xmlns:a16="http://schemas.microsoft.com/office/drawing/2014/main" id="{00000000-0008-0000-1900-00000D000000}"/>
            </a:ext>
          </a:extLst>
        </xdr:cNvPr>
        <xdr:cNvSpPr txBox="1"/>
      </xdr:nvSpPr>
      <xdr:spPr>
        <a:xfrm>
          <a:off x="4143375" y="8122920"/>
          <a:ext cx="1324019" cy="7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4</xdr:col>
      <xdr:colOff>11430</xdr:colOff>
      <xdr:row>30</xdr:row>
      <xdr:rowOff>240030</xdr:rowOff>
    </xdr:from>
    <xdr:to>
      <xdr:col>6</xdr:col>
      <xdr:colOff>159973</xdr:colOff>
      <xdr:row>32</xdr:row>
      <xdr:rowOff>102870</xdr:rowOff>
    </xdr:to>
    <xdr:sp macro="" textlink="">
      <xdr:nvSpPr>
        <xdr:cNvPr id="14" name="TextBox 13">
          <a:extLst>
            <a:ext uri="{FF2B5EF4-FFF2-40B4-BE49-F238E27FC236}">
              <a16:creationId xmlns:a16="http://schemas.microsoft.com/office/drawing/2014/main" id="{00000000-0008-0000-1900-00000E000000}"/>
            </a:ext>
          </a:extLst>
        </xdr:cNvPr>
        <xdr:cNvSpPr txBox="1"/>
      </xdr:nvSpPr>
      <xdr:spPr>
        <a:xfrm>
          <a:off x="2449830" y="6831330"/>
          <a:ext cx="1367743" cy="75819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422910</xdr:colOff>
      <xdr:row>30</xdr:row>
      <xdr:rowOff>308610</xdr:rowOff>
    </xdr:from>
    <xdr:to>
      <xdr:col>12</xdr:col>
      <xdr:colOff>45616</xdr:colOff>
      <xdr:row>32</xdr:row>
      <xdr:rowOff>163905</xdr:rowOff>
    </xdr:to>
    <xdr:sp macro="" textlink="">
      <xdr:nvSpPr>
        <xdr:cNvPr id="15" name="TextBox 14">
          <a:extLst>
            <a:ext uri="{FF2B5EF4-FFF2-40B4-BE49-F238E27FC236}">
              <a16:creationId xmlns:a16="http://schemas.microsoft.com/office/drawing/2014/main" id="{00000000-0008-0000-1900-00000F000000}"/>
            </a:ext>
          </a:extLst>
        </xdr:cNvPr>
        <xdr:cNvSpPr txBox="1"/>
      </xdr:nvSpPr>
      <xdr:spPr>
        <a:xfrm>
          <a:off x="5975985" y="6899910"/>
          <a:ext cx="1308631" cy="75064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0.90</a:t>
          </a: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16" name="Straight Connector 15">
          <a:extLst>
            <a:ext uri="{FF2B5EF4-FFF2-40B4-BE49-F238E27FC236}">
              <a16:creationId xmlns:a16="http://schemas.microsoft.com/office/drawing/2014/main" id="{00000000-0008-0000-1900-000010000000}"/>
            </a:ext>
          </a:extLst>
        </xdr:cNvPr>
        <xdr:cNvCxnSpPr>
          <a:stCxn id="7" idx="2"/>
          <a:endCxn id="8" idx="0"/>
        </xdr:cNvCxnSpPr>
      </xdr:nvCxnSpPr>
      <xdr:spPr>
        <a:xfrm flipH="1">
          <a:off x="1347808" y="7608570"/>
          <a:ext cx="3797" cy="5449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90454</xdr:colOff>
      <xdr:row>32</xdr:row>
      <xdr:rowOff>102870</xdr:rowOff>
    </xdr:from>
    <xdr:to>
      <xdr:col>5</xdr:col>
      <xdr:colOff>90454</xdr:colOff>
      <xdr:row>33</xdr:row>
      <xdr:rowOff>152400</xdr:rowOff>
    </xdr:to>
    <xdr:cxnSp macro="">
      <xdr:nvCxnSpPr>
        <xdr:cNvPr id="17" name="Straight Connector 16">
          <a:extLst>
            <a:ext uri="{FF2B5EF4-FFF2-40B4-BE49-F238E27FC236}">
              <a16:creationId xmlns:a16="http://schemas.microsoft.com/office/drawing/2014/main" id="{00000000-0008-0000-1900-000011000000}"/>
            </a:ext>
          </a:extLst>
        </xdr:cNvPr>
        <xdr:cNvCxnSpPr>
          <a:stCxn id="14" idx="2"/>
          <a:endCxn id="9" idx="0"/>
        </xdr:cNvCxnSpPr>
      </xdr:nvCxnSpPr>
      <xdr:spPr>
        <a:xfrm>
          <a:off x="3138454" y="7589520"/>
          <a:ext cx="0" cy="5638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481020</xdr:colOff>
      <xdr:row>32</xdr:row>
      <xdr:rowOff>163830</xdr:rowOff>
    </xdr:from>
    <xdr:to>
      <xdr:col>10</xdr:col>
      <xdr:colOff>481020</xdr:colOff>
      <xdr:row>33</xdr:row>
      <xdr:rowOff>118237</xdr:rowOff>
    </xdr:to>
    <xdr:cxnSp macro="">
      <xdr:nvCxnSpPr>
        <xdr:cNvPr id="18" name="Straight Connector 17">
          <a:extLst>
            <a:ext uri="{FF2B5EF4-FFF2-40B4-BE49-F238E27FC236}">
              <a16:creationId xmlns:a16="http://schemas.microsoft.com/office/drawing/2014/main" id="{00000000-0008-0000-1900-000012000000}"/>
            </a:ext>
          </a:extLst>
        </xdr:cNvPr>
        <xdr:cNvCxnSpPr>
          <a:stCxn id="15" idx="2"/>
          <a:endCxn id="11" idx="0"/>
        </xdr:cNvCxnSpPr>
      </xdr:nvCxnSpPr>
      <xdr:spPr>
        <a:xfrm>
          <a:off x="6643695" y="7650480"/>
          <a:ext cx="0" cy="4687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194351</xdr:colOff>
      <xdr:row>34</xdr:row>
      <xdr:rowOff>342900</xdr:rowOff>
    </xdr:from>
    <xdr:to>
      <xdr:col>4</xdr:col>
      <xdr:colOff>40410</xdr:colOff>
      <xdr:row>34</xdr:row>
      <xdr:rowOff>342900</xdr:rowOff>
    </xdr:to>
    <xdr:cxnSp macro="">
      <xdr:nvCxnSpPr>
        <xdr:cNvPr id="19" name="Straight Connector 18">
          <a:extLst>
            <a:ext uri="{FF2B5EF4-FFF2-40B4-BE49-F238E27FC236}">
              <a16:creationId xmlns:a16="http://schemas.microsoft.com/office/drawing/2014/main" id="{00000000-0008-0000-1900-000013000000}"/>
            </a:ext>
          </a:extLst>
        </xdr:cNvPr>
        <xdr:cNvCxnSpPr>
          <a:stCxn id="8" idx="3"/>
          <a:endCxn id="9" idx="1"/>
        </xdr:cNvCxnSpPr>
      </xdr:nvCxnSpPr>
      <xdr:spPr>
        <a:xfrm>
          <a:off x="2023151" y="8534400"/>
          <a:ext cx="45565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144780</xdr:colOff>
      <xdr:row>34</xdr:row>
      <xdr:rowOff>312420</xdr:rowOff>
    </xdr:from>
    <xdr:to>
      <xdr:col>6</xdr:col>
      <xdr:colOff>491231</xdr:colOff>
      <xdr:row>34</xdr:row>
      <xdr:rowOff>312420</xdr:rowOff>
    </xdr:to>
    <xdr:cxnSp macro="">
      <xdr:nvCxnSpPr>
        <xdr:cNvPr id="20" name="Straight Connector 19">
          <a:extLst>
            <a:ext uri="{FF2B5EF4-FFF2-40B4-BE49-F238E27FC236}">
              <a16:creationId xmlns:a16="http://schemas.microsoft.com/office/drawing/2014/main" id="{00000000-0008-0000-1900-000014000000}"/>
            </a:ext>
          </a:extLst>
        </xdr:cNvPr>
        <xdr:cNvCxnSpPr>
          <a:stCxn id="9" idx="3"/>
          <a:endCxn id="10" idx="1"/>
        </xdr:cNvCxnSpPr>
      </xdr:nvCxnSpPr>
      <xdr:spPr>
        <a:xfrm flipV="1">
          <a:off x="3802380" y="8503920"/>
          <a:ext cx="34645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523889</xdr:colOff>
      <xdr:row>34</xdr:row>
      <xdr:rowOff>306705</xdr:rowOff>
    </xdr:from>
    <xdr:to>
      <xdr:col>9</xdr:col>
      <xdr:colOff>447940</xdr:colOff>
      <xdr:row>34</xdr:row>
      <xdr:rowOff>310515</xdr:rowOff>
    </xdr:to>
    <xdr:cxnSp macro="">
      <xdr:nvCxnSpPr>
        <xdr:cNvPr id="21" name="Straight Connector 20">
          <a:extLst>
            <a:ext uri="{FF2B5EF4-FFF2-40B4-BE49-F238E27FC236}">
              <a16:creationId xmlns:a16="http://schemas.microsoft.com/office/drawing/2014/main" id="{00000000-0008-0000-1900-000015000000}"/>
            </a:ext>
          </a:extLst>
        </xdr:cNvPr>
        <xdr:cNvCxnSpPr>
          <a:stCxn id="13" idx="3"/>
          <a:endCxn id="11" idx="1"/>
        </xdr:cNvCxnSpPr>
      </xdr:nvCxnSpPr>
      <xdr:spPr>
        <a:xfrm flipV="1">
          <a:off x="5467364" y="8498205"/>
          <a:ext cx="533651"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89521</xdr:colOff>
      <xdr:row>34</xdr:row>
      <xdr:rowOff>306705</xdr:rowOff>
    </xdr:from>
    <xdr:to>
      <xdr:col>12</xdr:col>
      <xdr:colOff>558109</xdr:colOff>
      <xdr:row>34</xdr:row>
      <xdr:rowOff>310515</xdr:rowOff>
    </xdr:to>
    <xdr:cxnSp macro="">
      <xdr:nvCxnSpPr>
        <xdr:cNvPr id="22" name="Straight Connector 21">
          <a:extLst>
            <a:ext uri="{FF2B5EF4-FFF2-40B4-BE49-F238E27FC236}">
              <a16:creationId xmlns:a16="http://schemas.microsoft.com/office/drawing/2014/main" id="{00000000-0008-0000-1900-000016000000}"/>
            </a:ext>
          </a:extLst>
        </xdr:cNvPr>
        <xdr:cNvCxnSpPr>
          <a:stCxn id="11" idx="3"/>
          <a:endCxn id="12" idx="1"/>
        </xdr:cNvCxnSpPr>
      </xdr:nvCxnSpPr>
      <xdr:spPr>
        <a:xfrm>
          <a:off x="7328521" y="8498205"/>
          <a:ext cx="449538"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xdr:colOff>
      <xdr:row>30</xdr:row>
      <xdr:rowOff>228600</xdr:rowOff>
    </xdr:from>
    <xdr:to>
      <xdr:col>13</xdr:col>
      <xdr:colOff>673953</xdr:colOff>
      <xdr:row>32</xdr:row>
      <xdr:rowOff>354358</xdr:rowOff>
    </xdr:to>
    <xdr:sp macro="" textlink="">
      <xdr:nvSpPr>
        <xdr:cNvPr id="23" name="Right Brace 22">
          <a:extLst>
            <a:ext uri="{FF2B5EF4-FFF2-40B4-BE49-F238E27FC236}">
              <a16:creationId xmlns:a16="http://schemas.microsoft.com/office/drawing/2014/main" id="{00000000-0008-0000-1900-000017000000}"/>
            </a:ext>
          </a:extLst>
        </xdr:cNvPr>
        <xdr:cNvSpPr/>
      </xdr:nvSpPr>
      <xdr:spPr>
        <a:xfrm>
          <a:off x="7793355" y="6819900"/>
          <a:ext cx="662523" cy="102110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13</xdr:col>
      <xdr:colOff>912495</xdr:colOff>
      <xdr:row>30</xdr:row>
      <xdr:rowOff>495300</xdr:rowOff>
    </xdr:from>
    <xdr:to>
      <xdr:col>16</xdr:col>
      <xdr:colOff>144955</xdr:colOff>
      <xdr:row>32</xdr:row>
      <xdr:rowOff>228600</xdr:rowOff>
    </xdr:to>
    <xdr:sp macro="" textlink="">
      <xdr:nvSpPr>
        <xdr:cNvPr id="24" name="TextBox 23">
          <a:extLst>
            <a:ext uri="{FF2B5EF4-FFF2-40B4-BE49-F238E27FC236}">
              <a16:creationId xmlns:a16="http://schemas.microsoft.com/office/drawing/2014/main" id="{00000000-0008-0000-1900-000018000000}"/>
            </a:ext>
          </a:extLst>
        </xdr:cNvPr>
        <xdr:cNvSpPr txBox="1"/>
      </xdr:nvSpPr>
      <xdr:spPr>
        <a:xfrm>
          <a:off x="8694420" y="7086600"/>
          <a:ext cx="214711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Back-up</a:t>
          </a:r>
        </a:p>
      </xdr:txBody>
    </xdr:sp>
    <xdr:clientData/>
  </xdr:twoCellAnchor>
  <xdr:twoCellAnchor>
    <xdr:from>
      <xdr:col>0</xdr:col>
      <xdr:colOff>577215</xdr:colOff>
      <xdr:row>36</xdr:row>
      <xdr:rowOff>247650</xdr:rowOff>
    </xdr:from>
    <xdr:to>
      <xdr:col>15</xdr:col>
      <xdr:colOff>824857</xdr:colOff>
      <xdr:row>36</xdr:row>
      <xdr:rowOff>266700</xdr:rowOff>
    </xdr:to>
    <xdr:cxnSp macro="">
      <xdr:nvCxnSpPr>
        <xdr:cNvPr id="25" name="Straight Connector 24">
          <a:extLst>
            <a:ext uri="{FF2B5EF4-FFF2-40B4-BE49-F238E27FC236}">
              <a16:creationId xmlns:a16="http://schemas.microsoft.com/office/drawing/2014/main" id="{00000000-0008-0000-1900-000019000000}"/>
            </a:ext>
          </a:extLst>
        </xdr:cNvPr>
        <xdr:cNvCxnSpPr/>
      </xdr:nvCxnSpPr>
      <xdr:spPr>
        <a:xfrm>
          <a:off x="577215" y="9153525"/>
          <a:ext cx="9829792" cy="1905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20</xdr:col>
      <xdr:colOff>264795</xdr:colOff>
      <xdr:row>30</xdr:row>
      <xdr:rowOff>605790</xdr:rowOff>
    </xdr:from>
    <xdr:to>
      <xdr:col>27</xdr:col>
      <xdr:colOff>112395</xdr:colOff>
      <xdr:row>40</xdr:row>
      <xdr:rowOff>83828</xdr:rowOff>
    </xdr:to>
    <xdr:sp macro="" textlink="">
      <xdr:nvSpPr>
        <xdr:cNvPr id="26" name="TextBox 25">
          <a:extLst>
            <a:ext uri="{FF2B5EF4-FFF2-40B4-BE49-F238E27FC236}">
              <a16:creationId xmlns:a16="http://schemas.microsoft.com/office/drawing/2014/main" id="{00000000-0008-0000-1900-00001A000000}"/>
            </a:ext>
          </a:extLst>
        </xdr:cNvPr>
        <xdr:cNvSpPr txBox="1"/>
      </xdr:nvSpPr>
      <xdr:spPr>
        <a:xfrm>
          <a:off x="13571220" y="7197090"/>
          <a:ext cx="4924425" cy="357378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500"/>
            </a:lnSpc>
          </a:pPr>
          <a:endParaRPr lang="en-US" sz="2400"/>
        </a:p>
        <a:p>
          <a:pPr algn="l">
            <a:lnSpc>
              <a:spcPts val="1500"/>
            </a:lnSpc>
          </a:pPr>
          <a:r>
            <a:rPr lang="en-US" sz="2400"/>
            <a:t>0.9836 = MTBF/(MTBF +MTTR)</a:t>
          </a:r>
        </a:p>
        <a:p>
          <a:pPr algn="l">
            <a:lnSpc>
              <a:spcPts val="1500"/>
            </a:lnSpc>
          </a:pPr>
          <a:endParaRPr lang="en-US" sz="2400"/>
        </a:p>
        <a:p>
          <a:pPr algn="l">
            <a:lnSpc>
              <a:spcPts val="1400"/>
            </a:lnSpc>
          </a:pPr>
          <a:r>
            <a:rPr lang="en-US" sz="2400"/>
            <a:t>0.9836 * (MTBF + MTTR) = MTBF</a:t>
          </a:r>
        </a:p>
        <a:p>
          <a:pPr algn="l">
            <a:lnSpc>
              <a:spcPts val="1500"/>
            </a:lnSpc>
          </a:pPr>
          <a:endParaRPr lang="en-US" sz="2400"/>
        </a:p>
        <a:p>
          <a:pPr algn="l">
            <a:lnSpc>
              <a:spcPts val="1500"/>
            </a:lnSpc>
          </a:pPr>
          <a:r>
            <a:rPr lang="en-US" sz="2400"/>
            <a:t>0.9836</a:t>
          </a:r>
          <a:r>
            <a:rPr lang="en-US" sz="2400" baseline="0"/>
            <a:t> * (240 + MTTR) = 240</a:t>
          </a:r>
        </a:p>
        <a:p>
          <a:pPr algn="l">
            <a:lnSpc>
              <a:spcPts val="1500"/>
            </a:lnSpc>
          </a:pPr>
          <a:endParaRPr lang="en-US" sz="2400" baseline="0"/>
        </a:p>
        <a:p>
          <a:pPr algn="l">
            <a:lnSpc>
              <a:spcPts val="1500"/>
            </a:lnSpc>
          </a:pPr>
          <a:r>
            <a:rPr lang="en-US" sz="2400" baseline="0"/>
            <a:t>236 + 0.9836 *MTTR = 240</a:t>
          </a:r>
        </a:p>
        <a:p>
          <a:pPr algn="l">
            <a:lnSpc>
              <a:spcPts val="1500"/>
            </a:lnSpc>
          </a:pPr>
          <a:endParaRPr lang="en-US" sz="2400" baseline="0"/>
        </a:p>
        <a:p>
          <a:pPr algn="l">
            <a:lnSpc>
              <a:spcPts val="1500"/>
            </a:lnSpc>
          </a:pPr>
          <a:r>
            <a:rPr lang="en-US" sz="2400" baseline="0"/>
            <a:t>0.9836 * MTTR = 240 - 236 = 4</a:t>
          </a:r>
        </a:p>
        <a:p>
          <a:pPr algn="l">
            <a:lnSpc>
              <a:spcPts val="1500"/>
            </a:lnSpc>
          </a:pPr>
          <a:endParaRPr lang="en-US" sz="2400" baseline="0"/>
        </a:p>
        <a:p>
          <a:pPr algn="l">
            <a:lnSpc>
              <a:spcPts val="1500"/>
            </a:lnSpc>
          </a:pPr>
          <a:r>
            <a:rPr lang="en-US" sz="2400" baseline="0"/>
            <a:t>MTTR = 4/0.9836</a:t>
          </a:r>
        </a:p>
        <a:p>
          <a:pPr algn="l">
            <a:lnSpc>
              <a:spcPts val="1500"/>
            </a:lnSpc>
          </a:pPr>
          <a:endParaRPr lang="en-US" sz="2400" baseline="0"/>
        </a:p>
        <a:p>
          <a:pPr algn="l">
            <a:lnSpc>
              <a:spcPts val="1500"/>
            </a:lnSpc>
          </a:pPr>
          <a:r>
            <a:rPr lang="en-US" sz="2400" baseline="0"/>
            <a:t>MTTR = </a:t>
          </a:r>
          <a:r>
            <a:rPr lang="en-US" sz="2400" b="1" baseline="0">
              <a:solidFill>
                <a:srgbClr val="C00000"/>
              </a:solidFill>
            </a:rPr>
            <a:t>4.0667</a:t>
          </a:r>
          <a:endParaRPr lang="en-US" sz="2400" b="1">
            <a:solidFill>
              <a:srgbClr val="C00000"/>
            </a:solidFill>
          </a:endParaRPr>
        </a:p>
        <a:p>
          <a:pPr algn="l">
            <a:lnSpc>
              <a:spcPts val="1500"/>
            </a:lnSpc>
          </a:pPr>
          <a:endParaRPr lang="en-US" sz="2400"/>
        </a:p>
        <a:p>
          <a:pPr algn="l">
            <a:lnSpc>
              <a:spcPts val="1500"/>
            </a:lnSpc>
          </a:pPr>
          <a:endParaRPr lang="en-US" sz="2400"/>
        </a:p>
        <a:p>
          <a:pPr algn="l">
            <a:lnSpc>
              <a:spcPts val="1600"/>
            </a:lnSpc>
          </a:pPr>
          <a:endParaRPr lang="en-US" sz="2400"/>
        </a:p>
        <a:p>
          <a:pPr algn="l">
            <a:lnSpc>
              <a:spcPts val="1600"/>
            </a:lnSpc>
          </a:pPr>
          <a:endParaRPr lang="en-US" sz="2400"/>
        </a:p>
        <a:p>
          <a:pPr algn="l">
            <a:lnSpc>
              <a:spcPts val="1400"/>
            </a:lnSpc>
          </a:pPr>
          <a:endParaRPr lang="en-US" sz="2400"/>
        </a:p>
      </xdr:txBody>
    </xdr:sp>
    <xdr:clientData/>
  </xdr:twoCellAnchor>
  <xdr:twoCellAnchor>
    <xdr:from>
      <xdr:col>1</xdr:col>
      <xdr:colOff>249555</xdr:colOff>
      <xdr:row>26</xdr:row>
      <xdr:rowOff>45720</xdr:rowOff>
    </xdr:from>
    <xdr:to>
      <xdr:col>14</xdr:col>
      <xdr:colOff>721980</xdr:colOff>
      <xdr:row>28</xdr:row>
      <xdr:rowOff>541065</xdr:rowOff>
    </xdr:to>
    <xdr:sp macro="" textlink="">
      <xdr:nvSpPr>
        <xdr:cNvPr id="27" name="TextBox 26">
          <a:extLst>
            <a:ext uri="{FF2B5EF4-FFF2-40B4-BE49-F238E27FC236}">
              <a16:creationId xmlns:a16="http://schemas.microsoft.com/office/drawing/2014/main" id="{00000000-0008-0000-1900-00001B000000}"/>
            </a:ext>
          </a:extLst>
        </xdr:cNvPr>
        <xdr:cNvSpPr txBox="1"/>
      </xdr:nvSpPr>
      <xdr:spPr>
        <a:xfrm>
          <a:off x="859155" y="5103495"/>
          <a:ext cx="8625825" cy="1266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c) Determine the reliability of the system shown below. </a:t>
          </a:r>
        </a:p>
        <a:p>
          <a:endParaRPr lang="en-US" sz="2000"/>
        </a:p>
        <a:p>
          <a:r>
            <a:rPr lang="en-US" sz="2000"/>
            <a:t>Use four places after the decimal point in your answer.</a:t>
          </a:r>
        </a:p>
      </xdr:txBody>
    </xdr:sp>
    <xdr:clientData/>
  </xdr:twoCellAnchor>
  <xdr:twoCellAnchor>
    <xdr:from>
      <xdr:col>22</xdr:col>
      <xdr:colOff>0</xdr:colOff>
      <xdr:row>4</xdr:row>
      <xdr:rowOff>0</xdr:rowOff>
    </xdr:from>
    <xdr:to>
      <xdr:col>26</xdr:col>
      <xdr:colOff>541714</xdr:colOff>
      <xdr:row>8</xdr:row>
      <xdr:rowOff>142875</xdr:rowOff>
    </xdr:to>
    <xdr:sp macro="" textlink="">
      <xdr:nvSpPr>
        <xdr:cNvPr id="28" name="Rounded Rectangle 4">
          <a:extLst>
            <a:ext uri="{FF2B5EF4-FFF2-40B4-BE49-F238E27FC236}">
              <a16:creationId xmlns:a16="http://schemas.microsoft.com/office/drawing/2014/main" id="{00000000-0008-0000-1900-00001C000000}"/>
            </a:ext>
          </a:extLst>
        </xdr:cNvPr>
        <xdr:cNvSpPr/>
      </xdr:nvSpPr>
      <xdr:spPr>
        <a:xfrm>
          <a:off x="14716125" y="762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4" name="Straight Connector 3">
          <a:extLst>
            <a:ext uri="{FF2B5EF4-FFF2-40B4-BE49-F238E27FC236}">
              <a16:creationId xmlns:a16="http://schemas.microsoft.com/office/drawing/2014/main" id="{00000000-0008-0000-1A00-000004000000}"/>
            </a:ext>
          </a:extLst>
        </xdr:cNvPr>
        <xdr:cNvCxnSpPr/>
      </xdr:nvCxnSpPr>
      <xdr:spPr>
        <a:xfrm flipH="1">
          <a:off x="10246360" y="609600"/>
          <a:ext cx="0" cy="76327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492124</xdr:colOff>
      <xdr:row>1</xdr:row>
      <xdr:rowOff>95249</xdr:rowOff>
    </xdr:from>
    <xdr:to>
      <xdr:col>11</xdr:col>
      <xdr:colOff>114300</xdr:colOff>
      <xdr:row>5</xdr:row>
      <xdr:rowOff>88900</xdr:rowOff>
    </xdr:to>
    <xdr:sp macro="" textlink="">
      <xdr:nvSpPr>
        <xdr:cNvPr id="5" name="Rounded Rectangle 4">
          <a:extLst>
            <a:ext uri="{FF2B5EF4-FFF2-40B4-BE49-F238E27FC236}">
              <a16:creationId xmlns:a16="http://schemas.microsoft.com/office/drawing/2014/main" id="{00000000-0008-0000-1A00-000005000000}"/>
            </a:ext>
          </a:extLst>
        </xdr:cNvPr>
        <xdr:cNvSpPr/>
      </xdr:nvSpPr>
      <xdr:spPr>
        <a:xfrm>
          <a:off x="2359024" y="273049"/>
          <a:ext cx="4676776"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R&amp;R Problem</a:t>
          </a:r>
          <a:r>
            <a:rPr lang="en-US" sz="3200" b="1" baseline="0">
              <a:solidFill>
                <a:srgbClr val="C00000"/>
              </a:solidFill>
              <a:latin typeface="FrankRuehl" panose="020E0503060101010101" pitchFamily="34" charset="-79"/>
              <a:cs typeface="FrankRuehl" panose="020E0503060101010101" pitchFamily="34" charset="-79"/>
            </a:rPr>
            <a:t> 7</a:t>
          </a:r>
        </a:p>
        <a:p>
          <a:pPr algn="ctr"/>
          <a:r>
            <a:rPr lang="en-US" sz="3200" b="1" baseline="0">
              <a:solidFill>
                <a:schemeClr val="accent4">
                  <a:lumMod val="50000"/>
                </a:schemeClr>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xdr:col>
      <xdr:colOff>219619</xdr:colOff>
      <xdr:row>10</xdr:row>
      <xdr:rowOff>72390</xdr:rowOff>
    </xdr:from>
    <xdr:to>
      <xdr:col>14</xdr:col>
      <xdr:colOff>697212</xdr:colOff>
      <xdr:row>25</xdr:row>
      <xdr:rowOff>26</xdr:rowOff>
    </xdr:to>
    <xdr:sp macro="" textlink="">
      <xdr:nvSpPr>
        <xdr:cNvPr id="7" name="TextBox 6">
          <a:extLst>
            <a:ext uri="{FF2B5EF4-FFF2-40B4-BE49-F238E27FC236}">
              <a16:creationId xmlns:a16="http://schemas.microsoft.com/office/drawing/2014/main" id="{00000000-0008-0000-1A00-000007000000}"/>
            </a:ext>
          </a:extLst>
        </xdr:cNvPr>
        <xdr:cNvSpPr txBox="1"/>
      </xdr:nvSpPr>
      <xdr:spPr>
        <a:xfrm>
          <a:off x="844459" y="1901190"/>
          <a:ext cx="8836733" cy="280799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aseline="0">
              <a:solidFill>
                <a:schemeClr val="bg1"/>
              </a:solidFill>
            </a:rPr>
            <a:t>Stevenson 162</a:t>
          </a:r>
        </a:p>
        <a:p>
          <a:pPr>
            <a:lnSpc>
              <a:spcPts val="1400"/>
            </a:lnSpc>
          </a:pPr>
          <a:endParaRPr lang="en-US" sz="2000" baseline="0"/>
        </a:p>
        <a:p>
          <a:pPr>
            <a:lnSpc>
              <a:spcPts val="1400"/>
            </a:lnSpc>
          </a:pPr>
          <a:r>
            <a:rPr lang="en-US" sz="2000" baseline="0"/>
            <a:t>a) Reliability of an assembly is the product of reliabilities of its components.</a:t>
          </a:r>
        </a:p>
        <a:p>
          <a:pPr>
            <a:lnSpc>
              <a:spcPts val="1400"/>
            </a:lnSpc>
          </a:pPr>
          <a:endParaRPr lang="en-US" sz="2000" baseline="0"/>
        </a:p>
        <a:p>
          <a:pPr>
            <a:lnSpc>
              <a:spcPts val="1400"/>
            </a:lnSpc>
          </a:pPr>
          <a:endParaRPr lang="en-US" sz="2000" baseline="0"/>
        </a:p>
        <a:p>
          <a:pPr>
            <a:lnSpc>
              <a:spcPts val="1300"/>
            </a:lnSpc>
          </a:pPr>
          <a:r>
            <a:rPr lang="en-US" sz="2000" baseline="0"/>
            <a:t>The assembly consists of four components connected in series. The required </a:t>
          </a:r>
        </a:p>
        <a:p>
          <a:pPr>
            <a:lnSpc>
              <a:spcPts val="1300"/>
            </a:lnSpc>
          </a:pPr>
          <a:endParaRPr lang="en-US" sz="2000" baseline="0"/>
        </a:p>
        <a:p>
          <a:pPr>
            <a:lnSpc>
              <a:spcPts val="1300"/>
            </a:lnSpc>
          </a:pPr>
          <a:r>
            <a:rPr lang="en-US" sz="2000" baseline="0"/>
            <a:t>reliability of the assembly is 0.98. What reliability should each component have?</a:t>
          </a:r>
        </a:p>
        <a:p>
          <a:pPr>
            <a:lnSpc>
              <a:spcPts val="1500"/>
            </a:lnSpc>
          </a:pPr>
          <a:endParaRPr lang="en-US" sz="2000" baseline="0"/>
        </a:p>
        <a:p>
          <a:pPr>
            <a:lnSpc>
              <a:spcPts val="1500"/>
            </a:lnSpc>
          </a:pPr>
          <a:endParaRPr lang="en-US" sz="2000" baseline="0"/>
        </a:p>
        <a:p>
          <a:pPr>
            <a:lnSpc>
              <a:spcPts val="1400"/>
            </a:lnSpc>
          </a:pPr>
          <a:r>
            <a:rPr lang="en-US" sz="2000" baseline="0"/>
            <a:t>b) A copier has the availability of 0.9836. It is able to operate for an average of 240 </a:t>
          </a:r>
        </a:p>
        <a:p>
          <a:pPr>
            <a:lnSpc>
              <a:spcPts val="1400"/>
            </a:lnSpc>
          </a:pPr>
          <a:endParaRPr lang="en-US" sz="2000" baseline="0"/>
        </a:p>
        <a:p>
          <a:pPr>
            <a:lnSpc>
              <a:spcPts val="1300"/>
            </a:lnSpc>
          </a:pPr>
          <a:r>
            <a:rPr lang="en-US" sz="2000" baseline="0"/>
            <a:t>hours between repairs. Find the MTTR value.</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15</xdr:col>
      <xdr:colOff>789849</xdr:colOff>
      <xdr:row>4</xdr:row>
      <xdr:rowOff>35651</xdr:rowOff>
    </xdr:from>
    <xdr:to>
      <xdr:col>20</xdr:col>
      <xdr:colOff>57732</xdr:colOff>
      <xdr:row>8</xdr:row>
      <xdr:rowOff>49580</xdr:rowOff>
    </xdr:to>
    <xdr:sp macro="" textlink="">
      <xdr:nvSpPr>
        <xdr:cNvPr id="9" name="Rounded Rectangle 8">
          <a:extLst>
            <a:ext uri="{FF2B5EF4-FFF2-40B4-BE49-F238E27FC236}">
              <a16:creationId xmlns:a16="http://schemas.microsoft.com/office/drawing/2014/main" id="{00000000-0008-0000-1A00-000009000000}"/>
            </a:ext>
          </a:extLst>
        </xdr:cNvPr>
        <xdr:cNvSpPr/>
      </xdr:nvSpPr>
      <xdr:spPr>
        <a:xfrm>
          <a:off x="10606949" y="746851"/>
          <a:ext cx="3090583" cy="725129"/>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xdr:col>
      <xdr:colOff>78105</xdr:colOff>
      <xdr:row>30</xdr:row>
      <xdr:rowOff>274320</xdr:rowOff>
    </xdr:from>
    <xdr:to>
      <xdr:col>3</xdr:col>
      <xdr:colOff>198229</xdr:colOff>
      <xdr:row>32</xdr:row>
      <xdr:rowOff>121996</xdr:rowOff>
    </xdr:to>
    <xdr:sp macro="" textlink="">
      <xdr:nvSpPr>
        <xdr:cNvPr id="11" name="TextBox 10">
          <a:extLst>
            <a:ext uri="{FF2B5EF4-FFF2-40B4-BE49-F238E27FC236}">
              <a16:creationId xmlns:a16="http://schemas.microsoft.com/office/drawing/2014/main" id="{00000000-0008-0000-1A00-00000B000000}"/>
            </a:ext>
          </a:extLst>
        </xdr:cNvPr>
        <xdr:cNvSpPr txBox="1"/>
      </xdr:nvSpPr>
      <xdr:spPr>
        <a:xfrm>
          <a:off x="702945" y="6705600"/>
          <a:ext cx="1369804" cy="74683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1</xdr:col>
      <xdr:colOff>64770</xdr:colOff>
      <xdr:row>33</xdr:row>
      <xdr:rowOff>152400</xdr:rowOff>
    </xdr:from>
    <xdr:to>
      <xdr:col>3</xdr:col>
      <xdr:colOff>194617</xdr:colOff>
      <xdr:row>36</xdr:row>
      <xdr:rowOff>0</xdr:rowOff>
    </xdr:to>
    <xdr:sp macro="" textlink="">
      <xdr:nvSpPr>
        <xdr:cNvPr id="12" name="TextBox 11">
          <a:extLst>
            <a:ext uri="{FF2B5EF4-FFF2-40B4-BE49-F238E27FC236}">
              <a16:creationId xmlns:a16="http://schemas.microsoft.com/office/drawing/2014/main" id="{00000000-0008-0000-1A00-00000C000000}"/>
            </a:ext>
          </a:extLst>
        </xdr:cNvPr>
        <xdr:cNvSpPr txBox="1"/>
      </xdr:nvSpPr>
      <xdr:spPr>
        <a:xfrm>
          <a:off x="689610" y="7993380"/>
          <a:ext cx="1379527" cy="74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4</xdr:col>
      <xdr:colOff>40005</xdr:colOff>
      <xdr:row>33</xdr:row>
      <xdr:rowOff>152400</xdr:rowOff>
    </xdr:from>
    <xdr:to>
      <xdr:col>6</xdr:col>
      <xdr:colOff>145055</xdr:colOff>
      <xdr:row>36</xdr:row>
      <xdr:rowOff>0</xdr:rowOff>
    </xdr:to>
    <xdr:sp macro="" textlink="">
      <xdr:nvSpPr>
        <xdr:cNvPr id="13" name="TextBox 12">
          <a:extLst>
            <a:ext uri="{FF2B5EF4-FFF2-40B4-BE49-F238E27FC236}">
              <a16:creationId xmlns:a16="http://schemas.microsoft.com/office/drawing/2014/main" id="{00000000-0008-0000-1A00-00000D000000}"/>
            </a:ext>
          </a:extLst>
        </xdr:cNvPr>
        <xdr:cNvSpPr txBox="1"/>
      </xdr:nvSpPr>
      <xdr:spPr>
        <a:xfrm>
          <a:off x="2539365" y="7993380"/>
          <a:ext cx="1354730" cy="74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6</xdr:col>
      <xdr:colOff>485775</xdr:colOff>
      <xdr:row>33</xdr:row>
      <xdr:rowOff>121920</xdr:rowOff>
    </xdr:from>
    <xdr:to>
      <xdr:col>8</xdr:col>
      <xdr:colOff>523919</xdr:colOff>
      <xdr:row>35</xdr:row>
      <xdr:rowOff>228676</xdr:rowOff>
    </xdr:to>
    <xdr:sp macro="" textlink="">
      <xdr:nvSpPr>
        <xdr:cNvPr id="14" name="TextBox 13">
          <a:extLst>
            <a:ext uri="{FF2B5EF4-FFF2-40B4-BE49-F238E27FC236}">
              <a16:creationId xmlns:a16="http://schemas.microsoft.com/office/drawing/2014/main" id="{00000000-0008-0000-1A00-00000E000000}"/>
            </a:ext>
          </a:extLst>
        </xdr:cNvPr>
        <xdr:cNvSpPr txBox="1"/>
      </xdr:nvSpPr>
      <xdr:spPr>
        <a:xfrm>
          <a:off x="4234815" y="7962900"/>
          <a:ext cx="1356404" cy="7696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447675</xdr:colOff>
      <xdr:row>33</xdr:row>
      <xdr:rowOff>118110</xdr:rowOff>
    </xdr:from>
    <xdr:to>
      <xdr:col>12</xdr:col>
      <xdr:colOff>89572</xdr:colOff>
      <xdr:row>35</xdr:row>
      <xdr:rowOff>202005</xdr:rowOff>
    </xdr:to>
    <xdr:sp macro="" textlink="">
      <xdr:nvSpPr>
        <xdr:cNvPr id="15" name="TextBox 14">
          <a:extLst>
            <a:ext uri="{FF2B5EF4-FFF2-40B4-BE49-F238E27FC236}">
              <a16:creationId xmlns:a16="http://schemas.microsoft.com/office/drawing/2014/main" id="{00000000-0008-0000-1A00-00000F000000}"/>
            </a:ext>
          </a:extLst>
        </xdr:cNvPr>
        <xdr:cNvSpPr txBox="1"/>
      </xdr:nvSpPr>
      <xdr:spPr>
        <a:xfrm>
          <a:off x="6139815" y="7959090"/>
          <a:ext cx="1371637" cy="7468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12</xdr:col>
      <xdr:colOff>556259</xdr:colOff>
      <xdr:row>33</xdr:row>
      <xdr:rowOff>121920</xdr:rowOff>
    </xdr:from>
    <xdr:to>
      <xdr:col>14</xdr:col>
      <xdr:colOff>9614</xdr:colOff>
      <xdr:row>35</xdr:row>
      <xdr:rowOff>198196</xdr:rowOff>
    </xdr:to>
    <xdr:sp macro="" textlink="">
      <xdr:nvSpPr>
        <xdr:cNvPr id="16" name="TextBox 15">
          <a:extLst>
            <a:ext uri="{FF2B5EF4-FFF2-40B4-BE49-F238E27FC236}">
              <a16:creationId xmlns:a16="http://schemas.microsoft.com/office/drawing/2014/main" id="{00000000-0008-0000-1A00-000010000000}"/>
            </a:ext>
          </a:extLst>
        </xdr:cNvPr>
        <xdr:cNvSpPr txBox="1"/>
      </xdr:nvSpPr>
      <xdr:spPr>
        <a:xfrm>
          <a:off x="7978139" y="7962900"/>
          <a:ext cx="1015455" cy="739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6</xdr:col>
      <xdr:colOff>485775</xdr:colOff>
      <xdr:row>33</xdr:row>
      <xdr:rowOff>121920</xdr:rowOff>
    </xdr:from>
    <xdr:to>
      <xdr:col>8</xdr:col>
      <xdr:colOff>523919</xdr:colOff>
      <xdr:row>35</xdr:row>
      <xdr:rowOff>198196</xdr:rowOff>
    </xdr:to>
    <xdr:sp macro="" textlink="">
      <xdr:nvSpPr>
        <xdr:cNvPr id="17" name="TextBox 16">
          <a:extLst>
            <a:ext uri="{FF2B5EF4-FFF2-40B4-BE49-F238E27FC236}">
              <a16:creationId xmlns:a16="http://schemas.microsoft.com/office/drawing/2014/main" id="{00000000-0008-0000-1A00-000011000000}"/>
            </a:ext>
          </a:extLst>
        </xdr:cNvPr>
        <xdr:cNvSpPr txBox="1"/>
      </xdr:nvSpPr>
      <xdr:spPr>
        <a:xfrm>
          <a:off x="4234815" y="7962900"/>
          <a:ext cx="1356404" cy="739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4</xdr:col>
      <xdr:colOff>11430</xdr:colOff>
      <xdr:row>30</xdr:row>
      <xdr:rowOff>240030</xdr:rowOff>
    </xdr:from>
    <xdr:to>
      <xdr:col>6</xdr:col>
      <xdr:colOff>159973</xdr:colOff>
      <xdr:row>32</xdr:row>
      <xdr:rowOff>102870</xdr:rowOff>
    </xdr:to>
    <xdr:sp macro="" textlink="">
      <xdr:nvSpPr>
        <xdr:cNvPr id="18" name="TextBox 17">
          <a:extLst>
            <a:ext uri="{FF2B5EF4-FFF2-40B4-BE49-F238E27FC236}">
              <a16:creationId xmlns:a16="http://schemas.microsoft.com/office/drawing/2014/main" id="{00000000-0008-0000-1A00-000012000000}"/>
            </a:ext>
          </a:extLst>
        </xdr:cNvPr>
        <xdr:cNvSpPr txBox="1"/>
      </xdr:nvSpPr>
      <xdr:spPr>
        <a:xfrm>
          <a:off x="2510790" y="6671310"/>
          <a:ext cx="1398223" cy="7620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422910</xdr:colOff>
      <xdr:row>30</xdr:row>
      <xdr:rowOff>308610</xdr:rowOff>
    </xdr:from>
    <xdr:to>
      <xdr:col>12</xdr:col>
      <xdr:colOff>45616</xdr:colOff>
      <xdr:row>32</xdr:row>
      <xdr:rowOff>163905</xdr:rowOff>
    </xdr:to>
    <xdr:sp macro="" textlink="">
      <xdr:nvSpPr>
        <xdr:cNvPr id="19" name="TextBox 18">
          <a:extLst>
            <a:ext uri="{FF2B5EF4-FFF2-40B4-BE49-F238E27FC236}">
              <a16:creationId xmlns:a16="http://schemas.microsoft.com/office/drawing/2014/main" id="{00000000-0008-0000-1A00-000013000000}"/>
            </a:ext>
          </a:extLst>
        </xdr:cNvPr>
        <xdr:cNvSpPr txBox="1"/>
      </xdr:nvSpPr>
      <xdr:spPr>
        <a:xfrm>
          <a:off x="6115050" y="6739890"/>
          <a:ext cx="1352446" cy="75445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0.90</a:t>
          </a: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20" name="Straight Connector 19">
          <a:extLst>
            <a:ext uri="{FF2B5EF4-FFF2-40B4-BE49-F238E27FC236}">
              <a16:creationId xmlns:a16="http://schemas.microsoft.com/office/drawing/2014/main" id="{00000000-0008-0000-1A00-000014000000}"/>
            </a:ext>
          </a:extLst>
        </xdr:cNvPr>
        <xdr:cNvCxnSpPr>
          <a:stCxn id="11" idx="2"/>
          <a:endCxn id="12" idx="0"/>
        </xdr:cNvCxnSpPr>
      </xdr:nvCxnSpPr>
      <xdr:spPr>
        <a:xfrm flipH="1">
          <a:off x="1378288" y="7452360"/>
          <a:ext cx="3797" cy="5411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90454</xdr:colOff>
      <xdr:row>32</xdr:row>
      <xdr:rowOff>102870</xdr:rowOff>
    </xdr:from>
    <xdr:to>
      <xdr:col>5</xdr:col>
      <xdr:colOff>90454</xdr:colOff>
      <xdr:row>33</xdr:row>
      <xdr:rowOff>152400</xdr:rowOff>
    </xdr:to>
    <xdr:cxnSp macro="">
      <xdr:nvCxnSpPr>
        <xdr:cNvPr id="21" name="Straight Connector 20">
          <a:extLst>
            <a:ext uri="{FF2B5EF4-FFF2-40B4-BE49-F238E27FC236}">
              <a16:creationId xmlns:a16="http://schemas.microsoft.com/office/drawing/2014/main" id="{00000000-0008-0000-1A00-000015000000}"/>
            </a:ext>
          </a:extLst>
        </xdr:cNvPr>
        <xdr:cNvCxnSpPr>
          <a:stCxn id="18" idx="2"/>
          <a:endCxn id="13" idx="0"/>
        </xdr:cNvCxnSpPr>
      </xdr:nvCxnSpPr>
      <xdr:spPr>
        <a:xfrm>
          <a:off x="3214654" y="7433310"/>
          <a:ext cx="0" cy="560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481020</xdr:colOff>
      <xdr:row>32</xdr:row>
      <xdr:rowOff>163830</xdr:rowOff>
    </xdr:from>
    <xdr:to>
      <xdr:col>10</xdr:col>
      <xdr:colOff>481020</xdr:colOff>
      <xdr:row>33</xdr:row>
      <xdr:rowOff>118237</xdr:rowOff>
    </xdr:to>
    <xdr:cxnSp macro="">
      <xdr:nvCxnSpPr>
        <xdr:cNvPr id="22" name="Straight Connector 21">
          <a:extLst>
            <a:ext uri="{FF2B5EF4-FFF2-40B4-BE49-F238E27FC236}">
              <a16:creationId xmlns:a16="http://schemas.microsoft.com/office/drawing/2014/main" id="{00000000-0008-0000-1A00-000016000000}"/>
            </a:ext>
          </a:extLst>
        </xdr:cNvPr>
        <xdr:cNvCxnSpPr>
          <a:stCxn id="19" idx="2"/>
          <a:endCxn id="15" idx="0"/>
        </xdr:cNvCxnSpPr>
      </xdr:nvCxnSpPr>
      <xdr:spPr>
        <a:xfrm>
          <a:off x="6798000" y="7494270"/>
          <a:ext cx="0" cy="46494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194351</xdr:colOff>
      <xdr:row>34</xdr:row>
      <xdr:rowOff>342900</xdr:rowOff>
    </xdr:from>
    <xdr:to>
      <xdr:col>4</xdr:col>
      <xdr:colOff>40410</xdr:colOff>
      <xdr:row>34</xdr:row>
      <xdr:rowOff>342900</xdr:rowOff>
    </xdr:to>
    <xdr:cxnSp macro="">
      <xdr:nvCxnSpPr>
        <xdr:cNvPr id="23" name="Straight Connector 22">
          <a:extLst>
            <a:ext uri="{FF2B5EF4-FFF2-40B4-BE49-F238E27FC236}">
              <a16:creationId xmlns:a16="http://schemas.microsoft.com/office/drawing/2014/main" id="{00000000-0008-0000-1A00-000017000000}"/>
            </a:ext>
          </a:extLst>
        </xdr:cNvPr>
        <xdr:cNvCxnSpPr>
          <a:stCxn id="12" idx="3"/>
          <a:endCxn id="13" idx="1"/>
        </xdr:cNvCxnSpPr>
      </xdr:nvCxnSpPr>
      <xdr:spPr>
        <a:xfrm>
          <a:off x="2068871" y="8374380"/>
          <a:ext cx="47089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144780</xdr:colOff>
      <xdr:row>34</xdr:row>
      <xdr:rowOff>312420</xdr:rowOff>
    </xdr:from>
    <xdr:to>
      <xdr:col>6</xdr:col>
      <xdr:colOff>491231</xdr:colOff>
      <xdr:row>34</xdr:row>
      <xdr:rowOff>312420</xdr:rowOff>
    </xdr:to>
    <xdr:cxnSp macro="">
      <xdr:nvCxnSpPr>
        <xdr:cNvPr id="24" name="Straight Connector 23">
          <a:extLst>
            <a:ext uri="{FF2B5EF4-FFF2-40B4-BE49-F238E27FC236}">
              <a16:creationId xmlns:a16="http://schemas.microsoft.com/office/drawing/2014/main" id="{00000000-0008-0000-1A00-000018000000}"/>
            </a:ext>
          </a:extLst>
        </xdr:cNvPr>
        <xdr:cNvCxnSpPr>
          <a:stCxn id="13" idx="3"/>
          <a:endCxn id="14" idx="1"/>
        </xdr:cNvCxnSpPr>
      </xdr:nvCxnSpPr>
      <xdr:spPr>
        <a:xfrm flipV="1">
          <a:off x="3893820" y="8343900"/>
          <a:ext cx="34645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523889</xdr:colOff>
      <xdr:row>34</xdr:row>
      <xdr:rowOff>306705</xdr:rowOff>
    </xdr:from>
    <xdr:to>
      <xdr:col>9</xdr:col>
      <xdr:colOff>447940</xdr:colOff>
      <xdr:row>34</xdr:row>
      <xdr:rowOff>310515</xdr:rowOff>
    </xdr:to>
    <xdr:cxnSp macro="">
      <xdr:nvCxnSpPr>
        <xdr:cNvPr id="25" name="Straight Connector 24">
          <a:extLst>
            <a:ext uri="{FF2B5EF4-FFF2-40B4-BE49-F238E27FC236}">
              <a16:creationId xmlns:a16="http://schemas.microsoft.com/office/drawing/2014/main" id="{00000000-0008-0000-1A00-000019000000}"/>
            </a:ext>
          </a:extLst>
        </xdr:cNvPr>
        <xdr:cNvCxnSpPr>
          <a:stCxn id="17" idx="3"/>
          <a:endCxn id="15" idx="1"/>
        </xdr:cNvCxnSpPr>
      </xdr:nvCxnSpPr>
      <xdr:spPr>
        <a:xfrm flipV="1">
          <a:off x="5591189" y="8338185"/>
          <a:ext cx="548891"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89521</xdr:colOff>
      <xdr:row>34</xdr:row>
      <xdr:rowOff>306705</xdr:rowOff>
    </xdr:from>
    <xdr:to>
      <xdr:col>12</xdr:col>
      <xdr:colOff>558109</xdr:colOff>
      <xdr:row>34</xdr:row>
      <xdr:rowOff>310515</xdr:rowOff>
    </xdr:to>
    <xdr:cxnSp macro="">
      <xdr:nvCxnSpPr>
        <xdr:cNvPr id="26" name="Straight Connector 25">
          <a:extLst>
            <a:ext uri="{FF2B5EF4-FFF2-40B4-BE49-F238E27FC236}">
              <a16:creationId xmlns:a16="http://schemas.microsoft.com/office/drawing/2014/main" id="{00000000-0008-0000-1A00-00001A000000}"/>
            </a:ext>
          </a:extLst>
        </xdr:cNvPr>
        <xdr:cNvCxnSpPr>
          <a:stCxn id="15" idx="3"/>
          <a:endCxn id="16" idx="1"/>
        </xdr:cNvCxnSpPr>
      </xdr:nvCxnSpPr>
      <xdr:spPr>
        <a:xfrm>
          <a:off x="7511401" y="8338185"/>
          <a:ext cx="468588"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xdr:colOff>
      <xdr:row>30</xdr:row>
      <xdr:rowOff>228600</xdr:rowOff>
    </xdr:from>
    <xdr:to>
      <xdr:col>13</xdr:col>
      <xdr:colOff>673953</xdr:colOff>
      <xdr:row>32</xdr:row>
      <xdr:rowOff>354358</xdr:rowOff>
    </xdr:to>
    <xdr:sp macro="" textlink="">
      <xdr:nvSpPr>
        <xdr:cNvPr id="27" name="Right Brace 26">
          <a:extLst>
            <a:ext uri="{FF2B5EF4-FFF2-40B4-BE49-F238E27FC236}">
              <a16:creationId xmlns:a16="http://schemas.microsoft.com/office/drawing/2014/main" id="{00000000-0008-0000-1A00-00001B000000}"/>
            </a:ext>
          </a:extLst>
        </xdr:cNvPr>
        <xdr:cNvSpPr/>
      </xdr:nvSpPr>
      <xdr:spPr>
        <a:xfrm>
          <a:off x="7989570" y="6659880"/>
          <a:ext cx="662523" cy="10249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13</xdr:col>
      <xdr:colOff>912495</xdr:colOff>
      <xdr:row>30</xdr:row>
      <xdr:rowOff>495300</xdr:rowOff>
    </xdr:from>
    <xdr:to>
      <xdr:col>16</xdr:col>
      <xdr:colOff>144955</xdr:colOff>
      <xdr:row>32</xdr:row>
      <xdr:rowOff>228600</xdr:rowOff>
    </xdr:to>
    <xdr:sp macro="" textlink="">
      <xdr:nvSpPr>
        <xdr:cNvPr id="28" name="TextBox 27">
          <a:extLst>
            <a:ext uri="{FF2B5EF4-FFF2-40B4-BE49-F238E27FC236}">
              <a16:creationId xmlns:a16="http://schemas.microsoft.com/office/drawing/2014/main" id="{00000000-0008-0000-1A00-00001C000000}"/>
            </a:ext>
          </a:extLst>
        </xdr:cNvPr>
        <xdr:cNvSpPr txBox="1"/>
      </xdr:nvSpPr>
      <xdr:spPr>
        <a:xfrm>
          <a:off x="8890635" y="6926580"/>
          <a:ext cx="2227120" cy="632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Back-up</a:t>
          </a:r>
        </a:p>
      </xdr:txBody>
    </xdr:sp>
    <xdr:clientData/>
  </xdr:twoCellAnchor>
  <xdr:twoCellAnchor>
    <xdr:from>
      <xdr:col>0</xdr:col>
      <xdr:colOff>577215</xdr:colOff>
      <xdr:row>36</xdr:row>
      <xdr:rowOff>247650</xdr:rowOff>
    </xdr:from>
    <xdr:to>
      <xdr:col>15</xdr:col>
      <xdr:colOff>824857</xdr:colOff>
      <xdr:row>36</xdr:row>
      <xdr:rowOff>266700</xdr:rowOff>
    </xdr:to>
    <xdr:cxnSp macro="">
      <xdr:nvCxnSpPr>
        <xdr:cNvPr id="29" name="Straight Connector 28">
          <a:extLst>
            <a:ext uri="{FF2B5EF4-FFF2-40B4-BE49-F238E27FC236}">
              <a16:creationId xmlns:a16="http://schemas.microsoft.com/office/drawing/2014/main" id="{00000000-0008-0000-1A00-00001D000000}"/>
            </a:ext>
          </a:extLst>
        </xdr:cNvPr>
        <xdr:cNvCxnSpPr/>
      </xdr:nvCxnSpPr>
      <xdr:spPr>
        <a:xfrm>
          <a:off x="577215" y="8987790"/>
          <a:ext cx="10077442" cy="1905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249555</xdr:colOff>
      <xdr:row>26</xdr:row>
      <xdr:rowOff>45720</xdr:rowOff>
    </xdr:from>
    <xdr:to>
      <xdr:col>14</xdr:col>
      <xdr:colOff>721980</xdr:colOff>
      <xdr:row>28</xdr:row>
      <xdr:rowOff>541065</xdr:rowOff>
    </xdr:to>
    <xdr:sp macro="" textlink="">
      <xdr:nvSpPr>
        <xdr:cNvPr id="31" name="TextBox 30">
          <a:extLst>
            <a:ext uri="{FF2B5EF4-FFF2-40B4-BE49-F238E27FC236}">
              <a16:creationId xmlns:a16="http://schemas.microsoft.com/office/drawing/2014/main" id="{00000000-0008-0000-1A00-00001F000000}"/>
            </a:ext>
          </a:extLst>
        </xdr:cNvPr>
        <xdr:cNvSpPr txBox="1"/>
      </xdr:nvSpPr>
      <xdr:spPr>
        <a:xfrm>
          <a:off x="874395" y="4945380"/>
          <a:ext cx="8831565" cy="1264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c) Determine the reliability of the system shown below. </a:t>
          </a:r>
        </a:p>
        <a:p>
          <a:endParaRPr lang="en-US" sz="2000"/>
        </a:p>
        <a:p>
          <a:r>
            <a:rPr lang="en-US" sz="2000"/>
            <a:t>Use four places after the decimal point in your answer.</a:t>
          </a:r>
        </a:p>
      </xdr:txBody>
    </xdr:sp>
    <xdr:clientData/>
  </xdr:twoCellAnchor>
  <xdr:twoCellAnchor>
    <xdr:from>
      <xdr:col>22</xdr:col>
      <xdr:colOff>0</xdr:colOff>
      <xdr:row>2</xdr:row>
      <xdr:rowOff>0</xdr:rowOff>
    </xdr:from>
    <xdr:to>
      <xdr:col>26</xdr:col>
      <xdr:colOff>541714</xdr:colOff>
      <xdr:row>6</xdr:row>
      <xdr:rowOff>142875</xdr:rowOff>
    </xdr:to>
    <xdr:sp macro="" textlink="">
      <xdr:nvSpPr>
        <xdr:cNvPr id="33" name="Rounded Rectangle 4">
          <a:hlinkClick xmlns:r="http://schemas.openxmlformats.org/officeDocument/2006/relationships" r:id="rId2"/>
          <a:extLst>
            <a:ext uri="{FF2B5EF4-FFF2-40B4-BE49-F238E27FC236}">
              <a16:creationId xmlns:a16="http://schemas.microsoft.com/office/drawing/2014/main" id="{00000000-0008-0000-1A00-000021000000}"/>
            </a:ext>
          </a:extLst>
        </xdr:cNvPr>
        <xdr:cNvSpPr/>
      </xdr:nvSpPr>
      <xdr:spPr>
        <a:xfrm>
          <a:off x="14716125" y="381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3" name="Straight Connector 2">
          <a:extLst>
            <a:ext uri="{FF2B5EF4-FFF2-40B4-BE49-F238E27FC236}">
              <a16:creationId xmlns:a16="http://schemas.microsoft.com/office/drawing/2014/main" id="{00000000-0008-0000-1B00-000003000000}"/>
            </a:ext>
          </a:extLst>
        </xdr:cNvPr>
        <xdr:cNvCxnSpPr/>
      </xdr:nvCxnSpPr>
      <xdr:spPr>
        <a:xfrm flipH="1">
          <a:off x="10011410" y="647700"/>
          <a:ext cx="0" cy="78486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492124</xdr:colOff>
      <xdr:row>1</xdr:row>
      <xdr:rowOff>95249</xdr:rowOff>
    </xdr:from>
    <xdr:to>
      <xdr:col>11</xdr:col>
      <xdr:colOff>114300</xdr:colOff>
      <xdr:row>5</xdr:row>
      <xdr:rowOff>88900</xdr:rowOff>
    </xdr:to>
    <xdr:sp macro="" textlink="">
      <xdr:nvSpPr>
        <xdr:cNvPr id="4" name="Rounded Rectangle 3">
          <a:extLst>
            <a:ext uri="{FF2B5EF4-FFF2-40B4-BE49-F238E27FC236}">
              <a16:creationId xmlns:a16="http://schemas.microsoft.com/office/drawing/2014/main" id="{00000000-0008-0000-1B00-000004000000}"/>
            </a:ext>
          </a:extLst>
        </xdr:cNvPr>
        <xdr:cNvSpPr/>
      </xdr:nvSpPr>
      <xdr:spPr>
        <a:xfrm>
          <a:off x="2320924" y="285749"/>
          <a:ext cx="45656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R&amp;R Problem</a:t>
          </a:r>
          <a:r>
            <a:rPr lang="en-US" sz="3200" b="1" baseline="0">
              <a:solidFill>
                <a:srgbClr val="C00000"/>
              </a:solidFill>
              <a:latin typeface="FrankRuehl" panose="020E0503060101010101" pitchFamily="34" charset="-79"/>
              <a:cs typeface="FrankRuehl" panose="020E0503060101010101" pitchFamily="34" charset="-79"/>
            </a:rPr>
            <a:t> 8</a:t>
          </a:r>
        </a:p>
        <a:p>
          <a:pPr algn="ctr"/>
          <a:r>
            <a:rPr lang="en-US" sz="3200" b="1" baseline="0">
              <a:solidFill>
                <a:schemeClr val="accent4">
                  <a:lumMod val="50000"/>
                </a:schemeClr>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xdr:col>
      <xdr:colOff>219619</xdr:colOff>
      <xdr:row>10</xdr:row>
      <xdr:rowOff>72390</xdr:rowOff>
    </xdr:from>
    <xdr:to>
      <xdr:col>14</xdr:col>
      <xdr:colOff>697212</xdr:colOff>
      <xdr:row>25</xdr:row>
      <xdr:rowOff>26</xdr:rowOff>
    </xdr:to>
    <xdr:sp macro="" textlink="">
      <xdr:nvSpPr>
        <xdr:cNvPr id="5" name="TextBox 4">
          <a:extLst>
            <a:ext uri="{FF2B5EF4-FFF2-40B4-BE49-F238E27FC236}">
              <a16:creationId xmlns:a16="http://schemas.microsoft.com/office/drawing/2014/main" id="{00000000-0008-0000-1B00-000005000000}"/>
            </a:ext>
          </a:extLst>
        </xdr:cNvPr>
        <xdr:cNvSpPr txBox="1"/>
      </xdr:nvSpPr>
      <xdr:spPr>
        <a:xfrm>
          <a:off x="829219" y="1977390"/>
          <a:ext cx="8630993" cy="288991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aseline="0">
              <a:solidFill>
                <a:schemeClr val="bg1"/>
              </a:solidFill>
            </a:rPr>
            <a:t>Stevenson 162</a:t>
          </a:r>
        </a:p>
        <a:p>
          <a:pPr>
            <a:lnSpc>
              <a:spcPts val="1400"/>
            </a:lnSpc>
          </a:pPr>
          <a:endParaRPr lang="en-US" sz="2000" baseline="0"/>
        </a:p>
        <a:p>
          <a:pPr>
            <a:lnSpc>
              <a:spcPts val="1400"/>
            </a:lnSpc>
          </a:pPr>
          <a:r>
            <a:rPr lang="en-US" sz="2000" baseline="0"/>
            <a:t>a) Reliability of an assembly is the product of reliabilities of its components.</a:t>
          </a:r>
        </a:p>
        <a:p>
          <a:pPr>
            <a:lnSpc>
              <a:spcPts val="1400"/>
            </a:lnSpc>
          </a:pPr>
          <a:endParaRPr lang="en-US" sz="2000" baseline="0"/>
        </a:p>
        <a:p>
          <a:pPr>
            <a:lnSpc>
              <a:spcPts val="1400"/>
            </a:lnSpc>
          </a:pPr>
          <a:endParaRPr lang="en-US" sz="2000" baseline="0"/>
        </a:p>
        <a:p>
          <a:pPr>
            <a:lnSpc>
              <a:spcPts val="1300"/>
            </a:lnSpc>
          </a:pPr>
          <a:r>
            <a:rPr lang="en-US" sz="2000" baseline="0"/>
            <a:t>The assembly consists of four components connected in series. The required </a:t>
          </a:r>
        </a:p>
        <a:p>
          <a:pPr>
            <a:lnSpc>
              <a:spcPts val="1300"/>
            </a:lnSpc>
          </a:pPr>
          <a:endParaRPr lang="en-US" sz="2000" baseline="0"/>
        </a:p>
        <a:p>
          <a:pPr>
            <a:lnSpc>
              <a:spcPts val="1300"/>
            </a:lnSpc>
          </a:pPr>
          <a:r>
            <a:rPr lang="en-US" sz="2000" baseline="0"/>
            <a:t>reliability of the assembly is 0.98. What reliability should each component have?</a:t>
          </a:r>
        </a:p>
        <a:p>
          <a:pPr>
            <a:lnSpc>
              <a:spcPts val="1500"/>
            </a:lnSpc>
          </a:pPr>
          <a:endParaRPr lang="en-US" sz="2000" baseline="0"/>
        </a:p>
        <a:p>
          <a:pPr>
            <a:lnSpc>
              <a:spcPts val="1500"/>
            </a:lnSpc>
          </a:pPr>
          <a:endParaRPr lang="en-US" sz="2000" baseline="0"/>
        </a:p>
        <a:p>
          <a:pPr>
            <a:lnSpc>
              <a:spcPts val="1400"/>
            </a:lnSpc>
          </a:pPr>
          <a:r>
            <a:rPr lang="en-US" sz="2000" baseline="0"/>
            <a:t>b) A copier has the availability of 0.9836. It is able to operate for an average of 240 </a:t>
          </a:r>
        </a:p>
        <a:p>
          <a:pPr>
            <a:lnSpc>
              <a:spcPts val="1400"/>
            </a:lnSpc>
          </a:pPr>
          <a:endParaRPr lang="en-US" sz="2000" baseline="0"/>
        </a:p>
        <a:p>
          <a:pPr>
            <a:lnSpc>
              <a:spcPts val="1300"/>
            </a:lnSpc>
          </a:pPr>
          <a:r>
            <a:rPr lang="en-US" sz="2000" baseline="0"/>
            <a:t>hours between repairs. Find the MTTR value.</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15</xdr:col>
      <xdr:colOff>789849</xdr:colOff>
      <xdr:row>4</xdr:row>
      <xdr:rowOff>35651</xdr:rowOff>
    </xdr:from>
    <xdr:to>
      <xdr:col>20</xdr:col>
      <xdr:colOff>57732</xdr:colOff>
      <xdr:row>8</xdr:row>
      <xdr:rowOff>49580</xdr:rowOff>
    </xdr:to>
    <xdr:sp macro="" textlink="">
      <xdr:nvSpPr>
        <xdr:cNvPr id="6" name="Rounded Rectangle 5">
          <a:extLst>
            <a:ext uri="{FF2B5EF4-FFF2-40B4-BE49-F238E27FC236}">
              <a16:creationId xmlns:a16="http://schemas.microsoft.com/office/drawing/2014/main" id="{00000000-0008-0000-1B00-000006000000}"/>
            </a:ext>
          </a:extLst>
        </xdr:cNvPr>
        <xdr:cNvSpPr/>
      </xdr:nvSpPr>
      <xdr:spPr>
        <a:xfrm>
          <a:off x="10371999" y="797651"/>
          <a:ext cx="2992158" cy="775929"/>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xdr:col>
      <xdr:colOff>78105</xdr:colOff>
      <xdr:row>30</xdr:row>
      <xdr:rowOff>274320</xdr:rowOff>
    </xdr:from>
    <xdr:to>
      <xdr:col>3</xdr:col>
      <xdr:colOff>198229</xdr:colOff>
      <xdr:row>32</xdr:row>
      <xdr:rowOff>121996</xdr:rowOff>
    </xdr:to>
    <xdr:sp macro="" textlink="">
      <xdr:nvSpPr>
        <xdr:cNvPr id="7" name="TextBox 6">
          <a:extLst>
            <a:ext uri="{FF2B5EF4-FFF2-40B4-BE49-F238E27FC236}">
              <a16:creationId xmlns:a16="http://schemas.microsoft.com/office/drawing/2014/main" id="{00000000-0008-0000-1B00-000007000000}"/>
            </a:ext>
          </a:extLst>
        </xdr:cNvPr>
        <xdr:cNvSpPr txBox="1"/>
      </xdr:nvSpPr>
      <xdr:spPr>
        <a:xfrm>
          <a:off x="687705" y="6865620"/>
          <a:ext cx="1339324" cy="74302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1</xdr:col>
      <xdr:colOff>64770</xdr:colOff>
      <xdr:row>33</xdr:row>
      <xdr:rowOff>152400</xdr:rowOff>
    </xdr:from>
    <xdr:to>
      <xdr:col>3</xdr:col>
      <xdr:colOff>194617</xdr:colOff>
      <xdr:row>36</xdr:row>
      <xdr:rowOff>0</xdr:rowOff>
    </xdr:to>
    <xdr:sp macro="" textlink="">
      <xdr:nvSpPr>
        <xdr:cNvPr id="8" name="TextBox 7">
          <a:extLst>
            <a:ext uri="{FF2B5EF4-FFF2-40B4-BE49-F238E27FC236}">
              <a16:creationId xmlns:a16="http://schemas.microsoft.com/office/drawing/2014/main" id="{00000000-0008-0000-1B00-000008000000}"/>
            </a:ext>
          </a:extLst>
        </xdr:cNvPr>
        <xdr:cNvSpPr txBox="1"/>
      </xdr:nvSpPr>
      <xdr:spPr>
        <a:xfrm>
          <a:off x="674370" y="8153400"/>
          <a:ext cx="1349047"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4</xdr:col>
      <xdr:colOff>40005</xdr:colOff>
      <xdr:row>33</xdr:row>
      <xdr:rowOff>152400</xdr:rowOff>
    </xdr:from>
    <xdr:to>
      <xdr:col>6</xdr:col>
      <xdr:colOff>145055</xdr:colOff>
      <xdr:row>36</xdr:row>
      <xdr:rowOff>0</xdr:rowOff>
    </xdr:to>
    <xdr:sp macro="" textlink="">
      <xdr:nvSpPr>
        <xdr:cNvPr id="9" name="TextBox 8">
          <a:extLst>
            <a:ext uri="{FF2B5EF4-FFF2-40B4-BE49-F238E27FC236}">
              <a16:creationId xmlns:a16="http://schemas.microsoft.com/office/drawing/2014/main" id="{00000000-0008-0000-1B00-000009000000}"/>
            </a:ext>
          </a:extLst>
        </xdr:cNvPr>
        <xdr:cNvSpPr txBox="1"/>
      </xdr:nvSpPr>
      <xdr:spPr>
        <a:xfrm>
          <a:off x="2478405" y="8153400"/>
          <a:ext cx="1324250"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6</xdr:col>
      <xdr:colOff>485775</xdr:colOff>
      <xdr:row>33</xdr:row>
      <xdr:rowOff>121920</xdr:rowOff>
    </xdr:from>
    <xdr:to>
      <xdr:col>8</xdr:col>
      <xdr:colOff>523919</xdr:colOff>
      <xdr:row>35</xdr:row>
      <xdr:rowOff>228676</xdr:rowOff>
    </xdr:to>
    <xdr:sp macro="" textlink="">
      <xdr:nvSpPr>
        <xdr:cNvPr id="10" name="TextBox 9">
          <a:extLst>
            <a:ext uri="{FF2B5EF4-FFF2-40B4-BE49-F238E27FC236}">
              <a16:creationId xmlns:a16="http://schemas.microsoft.com/office/drawing/2014/main" id="{00000000-0008-0000-1B00-00000A000000}"/>
            </a:ext>
          </a:extLst>
        </xdr:cNvPr>
        <xdr:cNvSpPr txBox="1"/>
      </xdr:nvSpPr>
      <xdr:spPr>
        <a:xfrm>
          <a:off x="4143375" y="8122920"/>
          <a:ext cx="1324019" cy="7735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447675</xdr:colOff>
      <xdr:row>33</xdr:row>
      <xdr:rowOff>118110</xdr:rowOff>
    </xdr:from>
    <xdr:to>
      <xdr:col>12</xdr:col>
      <xdr:colOff>89572</xdr:colOff>
      <xdr:row>35</xdr:row>
      <xdr:rowOff>202005</xdr:rowOff>
    </xdr:to>
    <xdr:sp macro="" textlink="">
      <xdr:nvSpPr>
        <xdr:cNvPr id="11" name="TextBox 10">
          <a:extLst>
            <a:ext uri="{FF2B5EF4-FFF2-40B4-BE49-F238E27FC236}">
              <a16:creationId xmlns:a16="http://schemas.microsoft.com/office/drawing/2014/main" id="{00000000-0008-0000-1B00-00000B000000}"/>
            </a:ext>
          </a:extLst>
        </xdr:cNvPr>
        <xdr:cNvSpPr txBox="1"/>
      </xdr:nvSpPr>
      <xdr:spPr>
        <a:xfrm>
          <a:off x="6000750" y="8119110"/>
          <a:ext cx="1327822" cy="7506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12</xdr:col>
      <xdr:colOff>556259</xdr:colOff>
      <xdr:row>33</xdr:row>
      <xdr:rowOff>121920</xdr:rowOff>
    </xdr:from>
    <xdr:to>
      <xdr:col>14</xdr:col>
      <xdr:colOff>9614</xdr:colOff>
      <xdr:row>35</xdr:row>
      <xdr:rowOff>198196</xdr:rowOff>
    </xdr:to>
    <xdr:sp macro="" textlink="">
      <xdr:nvSpPr>
        <xdr:cNvPr id="12" name="TextBox 11">
          <a:extLst>
            <a:ext uri="{FF2B5EF4-FFF2-40B4-BE49-F238E27FC236}">
              <a16:creationId xmlns:a16="http://schemas.microsoft.com/office/drawing/2014/main" id="{00000000-0008-0000-1B00-00000C000000}"/>
            </a:ext>
          </a:extLst>
        </xdr:cNvPr>
        <xdr:cNvSpPr txBox="1"/>
      </xdr:nvSpPr>
      <xdr:spPr>
        <a:xfrm>
          <a:off x="7785734" y="8122920"/>
          <a:ext cx="986880" cy="7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6</xdr:col>
      <xdr:colOff>485775</xdr:colOff>
      <xdr:row>33</xdr:row>
      <xdr:rowOff>121920</xdr:rowOff>
    </xdr:from>
    <xdr:to>
      <xdr:col>8</xdr:col>
      <xdr:colOff>523919</xdr:colOff>
      <xdr:row>35</xdr:row>
      <xdr:rowOff>198196</xdr:rowOff>
    </xdr:to>
    <xdr:sp macro="" textlink="">
      <xdr:nvSpPr>
        <xdr:cNvPr id="13" name="TextBox 12">
          <a:extLst>
            <a:ext uri="{FF2B5EF4-FFF2-40B4-BE49-F238E27FC236}">
              <a16:creationId xmlns:a16="http://schemas.microsoft.com/office/drawing/2014/main" id="{00000000-0008-0000-1B00-00000D000000}"/>
            </a:ext>
          </a:extLst>
        </xdr:cNvPr>
        <xdr:cNvSpPr txBox="1"/>
      </xdr:nvSpPr>
      <xdr:spPr>
        <a:xfrm>
          <a:off x="4143375" y="8122920"/>
          <a:ext cx="1324019" cy="7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4</xdr:col>
      <xdr:colOff>11430</xdr:colOff>
      <xdr:row>30</xdr:row>
      <xdr:rowOff>240030</xdr:rowOff>
    </xdr:from>
    <xdr:to>
      <xdr:col>6</xdr:col>
      <xdr:colOff>159973</xdr:colOff>
      <xdr:row>32</xdr:row>
      <xdr:rowOff>102870</xdr:rowOff>
    </xdr:to>
    <xdr:sp macro="" textlink="">
      <xdr:nvSpPr>
        <xdr:cNvPr id="14" name="TextBox 13">
          <a:extLst>
            <a:ext uri="{FF2B5EF4-FFF2-40B4-BE49-F238E27FC236}">
              <a16:creationId xmlns:a16="http://schemas.microsoft.com/office/drawing/2014/main" id="{00000000-0008-0000-1B00-00000E000000}"/>
            </a:ext>
          </a:extLst>
        </xdr:cNvPr>
        <xdr:cNvSpPr txBox="1"/>
      </xdr:nvSpPr>
      <xdr:spPr>
        <a:xfrm>
          <a:off x="2449830" y="6831330"/>
          <a:ext cx="1367743" cy="75819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422910</xdr:colOff>
      <xdr:row>30</xdr:row>
      <xdr:rowOff>308610</xdr:rowOff>
    </xdr:from>
    <xdr:to>
      <xdr:col>12</xdr:col>
      <xdr:colOff>45616</xdr:colOff>
      <xdr:row>32</xdr:row>
      <xdr:rowOff>163905</xdr:rowOff>
    </xdr:to>
    <xdr:sp macro="" textlink="">
      <xdr:nvSpPr>
        <xdr:cNvPr id="15" name="TextBox 14">
          <a:extLst>
            <a:ext uri="{FF2B5EF4-FFF2-40B4-BE49-F238E27FC236}">
              <a16:creationId xmlns:a16="http://schemas.microsoft.com/office/drawing/2014/main" id="{00000000-0008-0000-1B00-00000F000000}"/>
            </a:ext>
          </a:extLst>
        </xdr:cNvPr>
        <xdr:cNvSpPr txBox="1"/>
      </xdr:nvSpPr>
      <xdr:spPr>
        <a:xfrm>
          <a:off x="5975985" y="6899910"/>
          <a:ext cx="1308631" cy="75064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0.90</a:t>
          </a: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16" name="Straight Connector 15">
          <a:extLst>
            <a:ext uri="{FF2B5EF4-FFF2-40B4-BE49-F238E27FC236}">
              <a16:creationId xmlns:a16="http://schemas.microsoft.com/office/drawing/2014/main" id="{00000000-0008-0000-1B00-000010000000}"/>
            </a:ext>
          </a:extLst>
        </xdr:cNvPr>
        <xdr:cNvCxnSpPr>
          <a:stCxn id="7" idx="2"/>
          <a:endCxn id="8" idx="0"/>
        </xdr:cNvCxnSpPr>
      </xdr:nvCxnSpPr>
      <xdr:spPr>
        <a:xfrm flipH="1">
          <a:off x="1347808" y="7608570"/>
          <a:ext cx="3797" cy="5449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90454</xdr:colOff>
      <xdr:row>32</xdr:row>
      <xdr:rowOff>102870</xdr:rowOff>
    </xdr:from>
    <xdr:to>
      <xdr:col>5</xdr:col>
      <xdr:colOff>90454</xdr:colOff>
      <xdr:row>33</xdr:row>
      <xdr:rowOff>152400</xdr:rowOff>
    </xdr:to>
    <xdr:cxnSp macro="">
      <xdr:nvCxnSpPr>
        <xdr:cNvPr id="17" name="Straight Connector 16">
          <a:extLst>
            <a:ext uri="{FF2B5EF4-FFF2-40B4-BE49-F238E27FC236}">
              <a16:creationId xmlns:a16="http://schemas.microsoft.com/office/drawing/2014/main" id="{00000000-0008-0000-1B00-000011000000}"/>
            </a:ext>
          </a:extLst>
        </xdr:cNvPr>
        <xdr:cNvCxnSpPr>
          <a:stCxn id="14" idx="2"/>
          <a:endCxn id="9" idx="0"/>
        </xdr:cNvCxnSpPr>
      </xdr:nvCxnSpPr>
      <xdr:spPr>
        <a:xfrm>
          <a:off x="3138454" y="7589520"/>
          <a:ext cx="0" cy="5638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481020</xdr:colOff>
      <xdr:row>32</xdr:row>
      <xdr:rowOff>163830</xdr:rowOff>
    </xdr:from>
    <xdr:to>
      <xdr:col>10</xdr:col>
      <xdr:colOff>481020</xdr:colOff>
      <xdr:row>33</xdr:row>
      <xdr:rowOff>118237</xdr:rowOff>
    </xdr:to>
    <xdr:cxnSp macro="">
      <xdr:nvCxnSpPr>
        <xdr:cNvPr id="18" name="Straight Connector 17">
          <a:extLst>
            <a:ext uri="{FF2B5EF4-FFF2-40B4-BE49-F238E27FC236}">
              <a16:creationId xmlns:a16="http://schemas.microsoft.com/office/drawing/2014/main" id="{00000000-0008-0000-1B00-000012000000}"/>
            </a:ext>
          </a:extLst>
        </xdr:cNvPr>
        <xdr:cNvCxnSpPr>
          <a:stCxn id="15" idx="2"/>
          <a:endCxn id="11" idx="0"/>
        </xdr:cNvCxnSpPr>
      </xdr:nvCxnSpPr>
      <xdr:spPr>
        <a:xfrm>
          <a:off x="6643695" y="7650480"/>
          <a:ext cx="0" cy="4687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194351</xdr:colOff>
      <xdr:row>34</xdr:row>
      <xdr:rowOff>342900</xdr:rowOff>
    </xdr:from>
    <xdr:to>
      <xdr:col>4</xdr:col>
      <xdr:colOff>40410</xdr:colOff>
      <xdr:row>34</xdr:row>
      <xdr:rowOff>342900</xdr:rowOff>
    </xdr:to>
    <xdr:cxnSp macro="">
      <xdr:nvCxnSpPr>
        <xdr:cNvPr id="19" name="Straight Connector 18">
          <a:extLst>
            <a:ext uri="{FF2B5EF4-FFF2-40B4-BE49-F238E27FC236}">
              <a16:creationId xmlns:a16="http://schemas.microsoft.com/office/drawing/2014/main" id="{00000000-0008-0000-1B00-000013000000}"/>
            </a:ext>
          </a:extLst>
        </xdr:cNvPr>
        <xdr:cNvCxnSpPr>
          <a:stCxn id="8" idx="3"/>
          <a:endCxn id="9" idx="1"/>
        </xdr:cNvCxnSpPr>
      </xdr:nvCxnSpPr>
      <xdr:spPr>
        <a:xfrm>
          <a:off x="2023151" y="8534400"/>
          <a:ext cx="45565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144780</xdr:colOff>
      <xdr:row>34</xdr:row>
      <xdr:rowOff>312420</xdr:rowOff>
    </xdr:from>
    <xdr:to>
      <xdr:col>6</xdr:col>
      <xdr:colOff>491231</xdr:colOff>
      <xdr:row>34</xdr:row>
      <xdr:rowOff>312420</xdr:rowOff>
    </xdr:to>
    <xdr:cxnSp macro="">
      <xdr:nvCxnSpPr>
        <xdr:cNvPr id="20" name="Straight Connector 19">
          <a:extLst>
            <a:ext uri="{FF2B5EF4-FFF2-40B4-BE49-F238E27FC236}">
              <a16:creationId xmlns:a16="http://schemas.microsoft.com/office/drawing/2014/main" id="{00000000-0008-0000-1B00-000014000000}"/>
            </a:ext>
          </a:extLst>
        </xdr:cNvPr>
        <xdr:cNvCxnSpPr>
          <a:stCxn id="9" idx="3"/>
          <a:endCxn id="10" idx="1"/>
        </xdr:cNvCxnSpPr>
      </xdr:nvCxnSpPr>
      <xdr:spPr>
        <a:xfrm flipV="1">
          <a:off x="3802380" y="8503920"/>
          <a:ext cx="34645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523889</xdr:colOff>
      <xdr:row>34</xdr:row>
      <xdr:rowOff>306705</xdr:rowOff>
    </xdr:from>
    <xdr:to>
      <xdr:col>9</xdr:col>
      <xdr:colOff>447940</xdr:colOff>
      <xdr:row>34</xdr:row>
      <xdr:rowOff>310515</xdr:rowOff>
    </xdr:to>
    <xdr:cxnSp macro="">
      <xdr:nvCxnSpPr>
        <xdr:cNvPr id="21" name="Straight Connector 20">
          <a:extLst>
            <a:ext uri="{FF2B5EF4-FFF2-40B4-BE49-F238E27FC236}">
              <a16:creationId xmlns:a16="http://schemas.microsoft.com/office/drawing/2014/main" id="{00000000-0008-0000-1B00-000015000000}"/>
            </a:ext>
          </a:extLst>
        </xdr:cNvPr>
        <xdr:cNvCxnSpPr>
          <a:stCxn id="13" idx="3"/>
          <a:endCxn id="11" idx="1"/>
        </xdr:cNvCxnSpPr>
      </xdr:nvCxnSpPr>
      <xdr:spPr>
        <a:xfrm flipV="1">
          <a:off x="5467364" y="8498205"/>
          <a:ext cx="533651"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89521</xdr:colOff>
      <xdr:row>34</xdr:row>
      <xdr:rowOff>306705</xdr:rowOff>
    </xdr:from>
    <xdr:to>
      <xdr:col>12</xdr:col>
      <xdr:colOff>558109</xdr:colOff>
      <xdr:row>34</xdr:row>
      <xdr:rowOff>310515</xdr:rowOff>
    </xdr:to>
    <xdr:cxnSp macro="">
      <xdr:nvCxnSpPr>
        <xdr:cNvPr id="22" name="Straight Connector 21">
          <a:extLst>
            <a:ext uri="{FF2B5EF4-FFF2-40B4-BE49-F238E27FC236}">
              <a16:creationId xmlns:a16="http://schemas.microsoft.com/office/drawing/2014/main" id="{00000000-0008-0000-1B00-000016000000}"/>
            </a:ext>
          </a:extLst>
        </xdr:cNvPr>
        <xdr:cNvCxnSpPr>
          <a:stCxn id="11" idx="3"/>
          <a:endCxn id="12" idx="1"/>
        </xdr:cNvCxnSpPr>
      </xdr:nvCxnSpPr>
      <xdr:spPr>
        <a:xfrm>
          <a:off x="7328521" y="8498205"/>
          <a:ext cx="449538"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xdr:colOff>
      <xdr:row>30</xdr:row>
      <xdr:rowOff>228600</xdr:rowOff>
    </xdr:from>
    <xdr:to>
      <xdr:col>13</xdr:col>
      <xdr:colOff>673953</xdr:colOff>
      <xdr:row>32</xdr:row>
      <xdr:rowOff>354358</xdr:rowOff>
    </xdr:to>
    <xdr:sp macro="" textlink="">
      <xdr:nvSpPr>
        <xdr:cNvPr id="23" name="Right Brace 22">
          <a:extLst>
            <a:ext uri="{FF2B5EF4-FFF2-40B4-BE49-F238E27FC236}">
              <a16:creationId xmlns:a16="http://schemas.microsoft.com/office/drawing/2014/main" id="{00000000-0008-0000-1B00-000017000000}"/>
            </a:ext>
          </a:extLst>
        </xdr:cNvPr>
        <xdr:cNvSpPr/>
      </xdr:nvSpPr>
      <xdr:spPr>
        <a:xfrm>
          <a:off x="7793355" y="6819900"/>
          <a:ext cx="662523" cy="102110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13</xdr:col>
      <xdr:colOff>912495</xdr:colOff>
      <xdr:row>30</xdr:row>
      <xdr:rowOff>495300</xdr:rowOff>
    </xdr:from>
    <xdr:to>
      <xdr:col>16</xdr:col>
      <xdr:colOff>144955</xdr:colOff>
      <xdr:row>32</xdr:row>
      <xdr:rowOff>228600</xdr:rowOff>
    </xdr:to>
    <xdr:sp macro="" textlink="">
      <xdr:nvSpPr>
        <xdr:cNvPr id="24" name="TextBox 23">
          <a:extLst>
            <a:ext uri="{FF2B5EF4-FFF2-40B4-BE49-F238E27FC236}">
              <a16:creationId xmlns:a16="http://schemas.microsoft.com/office/drawing/2014/main" id="{00000000-0008-0000-1B00-000018000000}"/>
            </a:ext>
          </a:extLst>
        </xdr:cNvPr>
        <xdr:cNvSpPr txBox="1"/>
      </xdr:nvSpPr>
      <xdr:spPr>
        <a:xfrm>
          <a:off x="8694420" y="7086600"/>
          <a:ext cx="214711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Back-up</a:t>
          </a:r>
        </a:p>
      </xdr:txBody>
    </xdr:sp>
    <xdr:clientData/>
  </xdr:twoCellAnchor>
  <xdr:twoCellAnchor>
    <xdr:from>
      <xdr:col>0</xdr:col>
      <xdr:colOff>577215</xdr:colOff>
      <xdr:row>36</xdr:row>
      <xdr:rowOff>247650</xdr:rowOff>
    </xdr:from>
    <xdr:to>
      <xdr:col>15</xdr:col>
      <xdr:colOff>824857</xdr:colOff>
      <xdr:row>36</xdr:row>
      <xdr:rowOff>266700</xdr:rowOff>
    </xdr:to>
    <xdr:cxnSp macro="">
      <xdr:nvCxnSpPr>
        <xdr:cNvPr id="25" name="Straight Connector 24">
          <a:extLst>
            <a:ext uri="{FF2B5EF4-FFF2-40B4-BE49-F238E27FC236}">
              <a16:creationId xmlns:a16="http://schemas.microsoft.com/office/drawing/2014/main" id="{00000000-0008-0000-1B00-000019000000}"/>
            </a:ext>
          </a:extLst>
        </xdr:cNvPr>
        <xdr:cNvCxnSpPr/>
      </xdr:nvCxnSpPr>
      <xdr:spPr>
        <a:xfrm>
          <a:off x="577215" y="9153525"/>
          <a:ext cx="9829792" cy="1905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20</xdr:col>
      <xdr:colOff>264795</xdr:colOff>
      <xdr:row>30</xdr:row>
      <xdr:rowOff>605790</xdr:rowOff>
    </xdr:from>
    <xdr:to>
      <xdr:col>27</xdr:col>
      <xdr:colOff>112395</xdr:colOff>
      <xdr:row>40</xdr:row>
      <xdr:rowOff>83828</xdr:rowOff>
    </xdr:to>
    <xdr:sp macro="" textlink="">
      <xdr:nvSpPr>
        <xdr:cNvPr id="26" name="TextBox 25">
          <a:extLst>
            <a:ext uri="{FF2B5EF4-FFF2-40B4-BE49-F238E27FC236}">
              <a16:creationId xmlns:a16="http://schemas.microsoft.com/office/drawing/2014/main" id="{00000000-0008-0000-1B00-00001A000000}"/>
            </a:ext>
          </a:extLst>
        </xdr:cNvPr>
        <xdr:cNvSpPr txBox="1"/>
      </xdr:nvSpPr>
      <xdr:spPr>
        <a:xfrm>
          <a:off x="13571220" y="7197090"/>
          <a:ext cx="4924425" cy="357378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500"/>
            </a:lnSpc>
          </a:pPr>
          <a:endParaRPr lang="en-US" sz="2400"/>
        </a:p>
        <a:p>
          <a:pPr algn="l">
            <a:lnSpc>
              <a:spcPts val="1500"/>
            </a:lnSpc>
          </a:pPr>
          <a:r>
            <a:rPr lang="en-US" sz="2400"/>
            <a:t>0.9836 = MTBF/(MTBF +MTTR)</a:t>
          </a:r>
        </a:p>
        <a:p>
          <a:pPr algn="l">
            <a:lnSpc>
              <a:spcPts val="1500"/>
            </a:lnSpc>
          </a:pPr>
          <a:endParaRPr lang="en-US" sz="2400"/>
        </a:p>
        <a:p>
          <a:pPr algn="l">
            <a:lnSpc>
              <a:spcPts val="1400"/>
            </a:lnSpc>
          </a:pPr>
          <a:r>
            <a:rPr lang="en-US" sz="2400"/>
            <a:t>0.9836 * (MTBF + MTTR) = MTBF</a:t>
          </a:r>
        </a:p>
        <a:p>
          <a:pPr algn="l">
            <a:lnSpc>
              <a:spcPts val="1500"/>
            </a:lnSpc>
          </a:pPr>
          <a:endParaRPr lang="en-US" sz="2400"/>
        </a:p>
        <a:p>
          <a:pPr algn="l">
            <a:lnSpc>
              <a:spcPts val="1500"/>
            </a:lnSpc>
          </a:pPr>
          <a:r>
            <a:rPr lang="en-US" sz="2400"/>
            <a:t>0.9836</a:t>
          </a:r>
          <a:r>
            <a:rPr lang="en-US" sz="2400" baseline="0"/>
            <a:t> * (240 + MTTR) = 240</a:t>
          </a:r>
        </a:p>
        <a:p>
          <a:pPr algn="l">
            <a:lnSpc>
              <a:spcPts val="1500"/>
            </a:lnSpc>
          </a:pPr>
          <a:endParaRPr lang="en-US" sz="2400" baseline="0"/>
        </a:p>
        <a:p>
          <a:pPr algn="l">
            <a:lnSpc>
              <a:spcPts val="1500"/>
            </a:lnSpc>
          </a:pPr>
          <a:r>
            <a:rPr lang="en-US" sz="2400" baseline="0"/>
            <a:t>236 + 0.9836 *MTTR = 240</a:t>
          </a:r>
        </a:p>
        <a:p>
          <a:pPr algn="l">
            <a:lnSpc>
              <a:spcPts val="1500"/>
            </a:lnSpc>
          </a:pPr>
          <a:endParaRPr lang="en-US" sz="2400" baseline="0"/>
        </a:p>
        <a:p>
          <a:pPr algn="l">
            <a:lnSpc>
              <a:spcPts val="1500"/>
            </a:lnSpc>
          </a:pPr>
          <a:r>
            <a:rPr lang="en-US" sz="2400" baseline="0"/>
            <a:t>0.9836 * MTTR = 240 - 236 = 4</a:t>
          </a:r>
        </a:p>
        <a:p>
          <a:pPr algn="l">
            <a:lnSpc>
              <a:spcPts val="1500"/>
            </a:lnSpc>
          </a:pPr>
          <a:endParaRPr lang="en-US" sz="2400" baseline="0"/>
        </a:p>
        <a:p>
          <a:pPr algn="l">
            <a:lnSpc>
              <a:spcPts val="1500"/>
            </a:lnSpc>
          </a:pPr>
          <a:r>
            <a:rPr lang="en-US" sz="2400" baseline="0"/>
            <a:t>MTTR = 4/0.9836</a:t>
          </a:r>
        </a:p>
        <a:p>
          <a:pPr algn="l">
            <a:lnSpc>
              <a:spcPts val="1500"/>
            </a:lnSpc>
          </a:pPr>
          <a:endParaRPr lang="en-US" sz="2400" baseline="0"/>
        </a:p>
        <a:p>
          <a:pPr algn="l">
            <a:lnSpc>
              <a:spcPts val="1500"/>
            </a:lnSpc>
          </a:pPr>
          <a:r>
            <a:rPr lang="en-US" sz="2400" baseline="0"/>
            <a:t>MTTR = </a:t>
          </a:r>
          <a:r>
            <a:rPr lang="en-US" sz="2400" b="1" baseline="0">
              <a:solidFill>
                <a:srgbClr val="C00000"/>
              </a:solidFill>
            </a:rPr>
            <a:t>4.0667</a:t>
          </a:r>
          <a:endParaRPr lang="en-US" sz="2400" b="1">
            <a:solidFill>
              <a:srgbClr val="C00000"/>
            </a:solidFill>
          </a:endParaRPr>
        </a:p>
        <a:p>
          <a:pPr algn="l">
            <a:lnSpc>
              <a:spcPts val="1500"/>
            </a:lnSpc>
          </a:pPr>
          <a:endParaRPr lang="en-US" sz="2400"/>
        </a:p>
        <a:p>
          <a:pPr algn="l">
            <a:lnSpc>
              <a:spcPts val="1500"/>
            </a:lnSpc>
          </a:pPr>
          <a:endParaRPr lang="en-US" sz="2400"/>
        </a:p>
        <a:p>
          <a:pPr algn="l">
            <a:lnSpc>
              <a:spcPts val="1600"/>
            </a:lnSpc>
          </a:pPr>
          <a:endParaRPr lang="en-US" sz="2400"/>
        </a:p>
        <a:p>
          <a:pPr algn="l">
            <a:lnSpc>
              <a:spcPts val="1600"/>
            </a:lnSpc>
          </a:pPr>
          <a:endParaRPr lang="en-US" sz="2400"/>
        </a:p>
        <a:p>
          <a:pPr algn="l">
            <a:lnSpc>
              <a:spcPts val="1400"/>
            </a:lnSpc>
          </a:pPr>
          <a:endParaRPr lang="en-US" sz="2400"/>
        </a:p>
      </xdr:txBody>
    </xdr:sp>
    <xdr:clientData/>
  </xdr:twoCellAnchor>
  <xdr:twoCellAnchor>
    <xdr:from>
      <xdr:col>1</xdr:col>
      <xdr:colOff>249555</xdr:colOff>
      <xdr:row>26</xdr:row>
      <xdr:rowOff>45720</xdr:rowOff>
    </xdr:from>
    <xdr:to>
      <xdr:col>14</xdr:col>
      <xdr:colOff>721980</xdr:colOff>
      <xdr:row>28</xdr:row>
      <xdr:rowOff>541065</xdr:rowOff>
    </xdr:to>
    <xdr:sp macro="" textlink="">
      <xdr:nvSpPr>
        <xdr:cNvPr id="27" name="TextBox 26">
          <a:extLst>
            <a:ext uri="{FF2B5EF4-FFF2-40B4-BE49-F238E27FC236}">
              <a16:creationId xmlns:a16="http://schemas.microsoft.com/office/drawing/2014/main" id="{00000000-0008-0000-1B00-00001B000000}"/>
            </a:ext>
          </a:extLst>
        </xdr:cNvPr>
        <xdr:cNvSpPr txBox="1"/>
      </xdr:nvSpPr>
      <xdr:spPr>
        <a:xfrm>
          <a:off x="859155" y="5103495"/>
          <a:ext cx="8625825" cy="1266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c) Determine the reliability of the system shown below. </a:t>
          </a:r>
        </a:p>
        <a:p>
          <a:endParaRPr lang="en-US" sz="2000"/>
        </a:p>
        <a:p>
          <a:r>
            <a:rPr lang="en-US" sz="2000"/>
            <a:t>Use four places after the decimal point in your answer.</a:t>
          </a:r>
        </a:p>
      </xdr:txBody>
    </xdr:sp>
    <xdr:clientData/>
  </xdr:twoCellAnchor>
  <xdr:twoCellAnchor>
    <xdr:from>
      <xdr:col>22</xdr:col>
      <xdr:colOff>0</xdr:colOff>
      <xdr:row>5</xdr:row>
      <xdr:rowOff>0</xdr:rowOff>
    </xdr:from>
    <xdr:to>
      <xdr:col>26</xdr:col>
      <xdr:colOff>541714</xdr:colOff>
      <xdr:row>9</xdr:row>
      <xdr:rowOff>142875</xdr:rowOff>
    </xdr:to>
    <xdr:sp macro="" textlink="">
      <xdr:nvSpPr>
        <xdr:cNvPr id="29" name="Rounded Rectangle 4">
          <a:extLst>
            <a:ext uri="{FF2B5EF4-FFF2-40B4-BE49-F238E27FC236}">
              <a16:creationId xmlns:a16="http://schemas.microsoft.com/office/drawing/2014/main" id="{00000000-0008-0000-1B00-00001D000000}"/>
            </a:ext>
          </a:extLst>
        </xdr:cNvPr>
        <xdr:cNvSpPr/>
      </xdr:nvSpPr>
      <xdr:spPr>
        <a:xfrm>
          <a:off x="14716125" y="9525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3" name="Straight Connector 2">
          <a:extLst>
            <a:ext uri="{FF2B5EF4-FFF2-40B4-BE49-F238E27FC236}">
              <a16:creationId xmlns:a16="http://schemas.microsoft.com/office/drawing/2014/main" id="{00000000-0008-0000-1C00-000003000000}"/>
            </a:ext>
          </a:extLst>
        </xdr:cNvPr>
        <xdr:cNvCxnSpPr/>
      </xdr:nvCxnSpPr>
      <xdr:spPr>
        <a:xfrm flipH="1">
          <a:off x="10259060" y="624840"/>
          <a:ext cx="0" cy="77114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492124</xdr:colOff>
      <xdr:row>1</xdr:row>
      <xdr:rowOff>95249</xdr:rowOff>
    </xdr:from>
    <xdr:to>
      <xdr:col>11</xdr:col>
      <xdr:colOff>114300</xdr:colOff>
      <xdr:row>5</xdr:row>
      <xdr:rowOff>88900</xdr:rowOff>
    </xdr:to>
    <xdr:sp macro="" textlink="">
      <xdr:nvSpPr>
        <xdr:cNvPr id="4" name="Rounded Rectangle 3">
          <a:extLst>
            <a:ext uri="{FF2B5EF4-FFF2-40B4-BE49-F238E27FC236}">
              <a16:creationId xmlns:a16="http://schemas.microsoft.com/office/drawing/2014/main" id="{00000000-0008-0000-1C00-000004000000}"/>
            </a:ext>
          </a:extLst>
        </xdr:cNvPr>
        <xdr:cNvSpPr/>
      </xdr:nvSpPr>
      <xdr:spPr>
        <a:xfrm>
          <a:off x="2366644" y="278129"/>
          <a:ext cx="468947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R&amp;R Problem</a:t>
          </a:r>
          <a:r>
            <a:rPr lang="en-US" sz="3200" b="1" baseline="0">
              <a:solidFill>
                <a:srgbClr val="C00000"/>
              </a:solidFill>
              <a:latin typeface="FrankRuehl" panose="020E0503060101010101" pitchFamily="34" charset="-79"/>
              <a:cs typeface="FrankRuehl" panose="020E0503060101010101" pitchFamily="34" charset="-79"/>
            </a:rPr>
            <a:t> 8</a:t>
          </a:r>
        </a:p>
        <a:p>
          <a:pPr algn="ctr"/>
          <a:r>
            <a:rPr lang="en-US" sz="3200" b="1" baseline="0">
              <a:solidFill>
                <a:schemeClr val="accent4">
                  <a:lumMod val="50000"/>
                </a:schemeClr>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xdr:col>
      <xdr:colOff>219619</xdr:colOff>
      <xdr:row>10</xdr:row>
      <xdr:rowOff>72390</xdr:rowOff>
    </xdr:from>
    <xdr:to>
      <xdr:col>14</xdr:col>
      <xdr:colOff>697212</xdr:colOff>
      <xdr:row>25</xdr:row>
      <xdr:rowOff>26</xdr:rowOff>
    </xdr:to>
    <xdr:sp macro="" textlink="">
      <xdr:nvSpPr>
        <xdr:cNvPr id="5" name="TextBox 4">
          <a:extLst>
            <a:ext uri="{FF2B5EF4-FFF2-40B4-BE49-F238E27FC236}">
              <a16:creationId xmlns:a16="http://schemas.microsoft.com/office/drawing/2014/main" id="{00000000-0008-0000-1C00-000005000000}"/>
            </a:ext>
          </a:extLst>
        </xdr:cNvPr>
        <xdr:cNvSpPr txBox="1"/>
      </xdr:nvSpPr>
      <xdr:spPr>
        <a:xfrm>
          <a:off x="844459" y="1901190"/>
          <a:ext cx="8836733" cy="280799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600"/>
            </a:lnSpc>
          </a:pPr>
          <a:r>
            <a:rPr lang="en-US" sz="800" baseline="0">
              <a:solidFill>
                <a:schemeClr val="bg1"/>
              </a:solidFill>
            </a:rPr>
            <a:t>Stevenson 162</a:t>
          </a:r>
        </a:p>
        <a:p>
          <a:pPr>
            <a:lnSpc>
              <a:spcPts val="1400"/>
            </a:lnSpc>
          </a:pPr>
          <a:endParaRPr lang="en-US" sz="2000" baseline="0"/>
        </a:p>
        <a:p>
          <a:pPr>
            <a:lnSpc>
              <a:spcPts val="1400"/>
            </a:lnSpc>
          </a:pPr>
          <a:r>
            <a:rPr lang="en-US" sz="2000" baseline="0"/>
            <a:t>a) Reliability of an assembly is the product of reliabilities of its components.</a:t>
          </a:r>
        </a:p>
        <a:p>
          <a:pPr>
            <a:lnSpc>
              <a:spcPts val="1400"/>
            </a:lnSpc>
          </a:pPr>
          <a:endParaRPr lang="en-US" sz="2000" baseline="0"/>
        </a:p>
        <a:p>
          <a:pPr>
            <a:lnSpc>
              <a:spcPts val="1400"/>
            </a:lnSpc>
          </a:pPr>
          <a:endParaRPr lang="en-US" sz="2000" baseline="0"/>
        </a:p>
        <a:p>
          <a:pPr>
            <a:lnSpc>
              <a:spcPts val="1300"/>
            </a:lnSpc>
          </a:pPr>
          <a:r>
            <a:rPr lang="en-US" sz="2000" baseline="0"/>
            <a:t>The assembly consists of four components connected in series. The required </a:t>
          </a:r>
        </a:p>
        <a:p>
          <a:pPr>
            <a:lnSpc>
              <a:spcPts val="1300"/>
            </a:lnSpc>
          </a:pPr>
          <a:endParaRPr lang="en-US" sz="2000" baseline="0"/>
        </a:p>
        <a:p>
          <a:pPr>
            <a:lnSpc>
              <a:spcPts val="1300"/>
            </a:lnSpc>
          </a:pPr>
          <a:r>
            <a:rPr lang="en-US" sz="2000" baseline="0"/>
            <a:t>reliability of the assembly is 0.98. What reliability should each component have?</a:t>
          </a:r>
        </a:p>
        <a:p>
          <a:pPr>
            <a:lnSpc>
              <a:spcPts val="1500"/>
            </a:lnSpc>
          </a:pPr>
          <a:endParaRPr lang="en-US" sz="2000" baseline="0"/>
        </a:p>
        <a:p>
          <a:pPr>
            <a:lnSpc>
              <a:spcPts val="1500"/>
            </a:lnSpc>
          </a:pPr>
          <a:endParaRPr lang="en-US" sz="2000" baseline="0"/>
        </a:p>
        <a:p>
          <a:pPr>
            <a:lnSpc>
              <a:spcPts val="1400"/>
            </a:lnSpc>
          </a:pPr>
          <a:r>
            <a:rPr lang="en-US" sz="2000" baseline="0"/>
            <a:t>b) A copier has the availability of 0.9836. It is able to operate for an average of 240 </a:t>
          </a:r>
        </a:p>
        <a:p>
          <a:pPr>
            <a:lnSpc>
              <a:spcPts val="1400"/>
            </a:lnSpc>
          </a:pPr>
          <a:endParaRPr lang="en-US" sz="2000" baseline="0"/>
        </a:p>
        <a:p>
          <a:pPr>
            <a:lnSpc>
              <a:spcPts val="1300"/>
            </a:lnSpc>
          </a:pPr>
          <a:r>
            <a:rPr lang="en-US" sz="2000" baseline="0"/>
            <a:t>hours between repairs. Find the MTTR value.</a:t>
          </a:r>
        </a:p>
        <a:p>
          <a:pPr>
            <a:lnSpc>
              <a:spcPts val="1500"/>
            </a:lnSpc>
          </a:pPr>
          <a:endParaRPr lang="en-US" sz="2000" baseline="0"/>
        </a:p>
        <a:p>
          <a:pPr>
            <a:lnSpc>
              <a:spcPts val="1400"/>
            </a:lnSpc>
          </a:pPr>
          <a:endParaRPr lang="en-US" sz="2000" baseline="0"/>
        </a:p>
        <a:p>
          <a:pPr>
            <a:lnSpc>
              <a:spcPts val="1400"/>
            </a:lnSpc>
          </a:pPr>
          <a:endParaRPr lang="en-US" sz="2000" baseline="0"/>
        </a:p>
      </xdr:txBody>
    </xdr:sp>
    <xdr:clientData/>
  </xdr:twoCellAnchor>
  <xdr:twoCellAnchor>
    <xdr:from>
      <xdr:col>15</xdr:col>
      <xdr:colOff>789849</xdr:colOff>
      <xdr:row>4</xdr:row>
      <xdr:rowOff>35651</xdr:rowOff>
    </xdr:from>
    <xdr:to>
      <xdr:col>20</xdr:col>
      <xdr:colOff>57732</xdr:colOff>
      <xdr:row>8</xdr:row>
      <xdr:rowOff>49580</xdr:rowOff>
    </xdr:to>
    <xdr:sp macro="" textlink="">
      <xdr:nvSpPr>
        <xdr:cNvPr id="6" name="Rounded Rectangle 5">
          <a:extLst>
            <a:ext uri="{FF2B5EF4-FFF2-40B4-BE49-F238E27FC236}">
              <a16:creationId xmlns:a16="http://schemas.microsoft.com/office/drawing/2014/main" id="{00000000-0008-0000-1C00-000006000000}"/>
            </a:ext>
          </a:extLst>
        </xdr:cNvPr>
        <xdr:cNvSpPr/>
      </xdr:nvSpPr>
      <xdr:spPr>
        <a:xfrm>
          <a:off x="10619649" y="767171"/>
          <a:ext cx="3100743" cy="745449"/>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xdr:col>
      <xdr:colOff>78105</xdr:colOff>
      <xdr:row>30</xdr:row>
      <xdr:rowOff>274320</xdr:rowOff>
    </xdr:from>
    <xdr:to>
      <xdr:col>3</xdr:col>
      <xdr:colOff>198229</xdr:colOff>
      <xdr:row>32</xdr:row>
      <xdr:rowOff>121996</xdr:rowOff>
    </xdr:to>
    <xdr:sp macro="" textlink="">
      <xdr:nvSpPr>
        <xdr:cNvPr id="7" name="TextBox 6">
          <a:extLst>
            <a:ext uri="{FF2B5EF4-FFF2-40B4-BE49-F238E27FC236}">
              <a16:creationId xmlns:a16="http://schemas.microsoft.com/office/drawing/2014/main" id="{00000000-0008-0000-1C00-000007000000}"/>
            </a:ext>
          </a:extLst>
        </xdr:cNvPr>
        <xdr:cNvSpPr txBox="1"/>
      </xdr:nvSpPr>
      <xdr:spPr>
        <a:xfrm>
          <a:off x="702945" y="6705600"/>
          <a:ext cx="1369804" cy="74683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1</xdr:col>
      <xdr:colOff>64770</xdr:colOff>
      <xdr:row>33</xdr:row>
      <xdr:rowOff>152400</xdr:rowOff>
    </xdr:from>
    <xdr:to>
      <xdr:col>3</xdr:col>
      <xdr:colOff>194617</xdr:colOff>
      <xdr:row>36</xdr:row>
      <xdr:rowOff>0</xdr:rowOff>
    </xdr:to>
    <xdr:sp macro="" textlink="">
      <xdr:nvSpPr>
        <xdr:cNvPr id="8" name="TextBox 7">
          <a:extLst>
            <a:ext uri="{FF2B5EF4-FFF2-40B4-BE49-F238E27FC236}">
              <a16:creationId xmlns:a16="http://schemas.microsoft.com/office/drawing/2014/main" id="{00000000-0008-0000-1C00-000008000000}"/>
            </a:ext>
          </a:extLst>
        </xdr:cNvPr>
        <xdr:cNvSpPr txBox="1"/>
      </xdr:nvSpPr>
      <xdr:spPr>
        <a:xfrm>
          <a:off x="689610" y="7993380"/>
          <a:ext cx="1379527" cy="74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4</xdr:col>
      <xdr:colOff>40005</xdr:colOff>
      <xdr:row>33</xdr:row>
      <xdr:rowOff>152400</xdr:rowOff>
    </xdr:from>
    <xdr:to>
      <xdr:col>6</xdr:col>
      <xdr:colOff>145055</xdr:colOff>
      <xdr:row>36</xdr:row>
      <xdr:rowOff>0</xdr:rowOff>
    </xdr:to>
    <xdr:sp macro="" textlink="">
      <xdr:nvSpPr>
        <xdr:cNvPr id="9" name="TextBox 8">
          <a:extLst>
            <a:ext uri="{FF2B5EF4-FFF2-40B4-BE49-F238E27FC236}">
              <a16:creationId xmlns:a16="http://schemas.microsoft.com/office/drawing/2014/main" id="{00000000-0008-0000-1C00-000009000000}"/>
            </a:ext>
          </a:extLst>
        </xdr:cNvPr>
        <xdr:cNvSpPr txBox="1"/>
      </xdr:nvSpPr>
      <xdr:spPr>
        <a:xfrm>
          <a:off x="2539365" y="7993380"/>
          <a:ext cx="1354730" cy="74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0.95</a:t>
          </a:r>
        </a:p>
      </xdr:txBody>
    </xdr:sp>
    <xdr:clientData/>
  </xdr:twoCellAnchor>
  <xdr:twoCellAnchor>
    <xdr:from>
      <xdr:col>6</xdr:col>
      <xdr:colOff>485775</xdr:colOff>
      <xdr:row>33</xdr:row>
      <xdr:rowOff>121920</xdr:rowOff>
    </xdr:from>
    <xdr:to>
      <xdr:col>8</xdr:col>
      <xdr:colOff>523919</xdr:colOff>
      <xdr:row>35</xdr:row>
      <xdr:rowOff>228676</xdr:rowOff>
    </xdr:to>
    <xdr:sp macro="" textlink="">
      <xdr:nvSpPr>
        <xdr:cNvPr id="10" name="TextBox 9">
          <a:extLst>
            <a:ext uri="{FF2B5EF4-FFF2-40B4-BE49-F238E27FC236}">
              <a16:creationId xmlns:a16="http://schemas.microsoft.com/office/drawing/2014/main" id="{00000000-0008-0000-1C00-00000A000000}"/>
            </a:ext>
          </a:extLst>
        </xdr:cNvPr>
        <xdr:cNvSpPr txBox="1"/>
      </xdr:nvSpPr>
      <xdr:spPr>
        <a:xfrm>
          <a:off x="4234815" y="7962900"/>
          <a:ext cx="1356404" cy="7696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447675</xdr:colOff>
      <xdr:row>33</xdr:row>
      <xdr:rowOff>118110</xdr:rowOff>
    </xdr:from>
    <xdr:to>
      <xdr:col>12</xdr:col>
      <xdr:colOff>89572</xdr:colOff>
      <xdr:row>35</xdr:row>
      <xdr:rowOff>202005</xdr:rowOff>
    </xdr:to>
    <xdr:sp macro="" textlink="">
      <xdr:nvSpPr>
        <xdr:cNvPr id="11" name="TextBox 10">
          <a:extLst>
            <a:ext uri="{FF2B5EF4-FFF2-40B4-BE49-F238E27FC236}">
              <a16:creationId xmlns:a16="http://schemas.microsoft.com/office/drawing/2014/main" id="{00000000-0008-0000-1C00-00000B000000}"/>
            </a:ext>
          </a:extLst>
        </xdr:cNvPr>
        <xdr:cNvSpPr txBox="1"/>
      </xdr:nvSpPr>
      <xdr:spPr>
        <a:xfrm>
          <a:off x="6139815" y="7959090"/>
          <a:ext cx="1371637" cy="7468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12</xdr:col>
      <xdr:colOff>556259</xdr:colOff>
      <xdr:row>33</xdr:row>
      <xdr:rowOff>121920</xdr:rowOff>
    </xdr:from>
    <xdr:to>
      <xdr:col>14</xdr:col>
      <xdr:colOff>9614</xdr:colOff>
      <xdr:row>35</xdr:row>
      <xdr:rowOff>198196</xdr:rowOff>
    </xdr:to>
    <xdr:sp macro="" textlink="">
      <xdr:nvSpPr>
        <xdr:cNvPr id="12" name="TextBox 11">
          <a:extLst>
            <a:ext uri="{FF2B5EF4-FFF2-40B4-BE49-F238E27FC236}">
              <a16:creationId xmlns:a16="http://schemas.microsoft.com/office/drawing/2014/main" id="{00000000-0008-0000-1C00-00000C000000}"/>
            </a:ext>
          </a:extLst>
        </xdr:cNvPr>
        <xdr:cNvSpPr txBox="1"/>
      </xdr:nvSpPr>
      <xdr:spPr>
        <a:xfrm>
          <a:off x="7978139" y="7962900"/>
          <a:ext cx="1015455" cy="739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6</xdr:col>
      <xdr:colOff>485775</xdr:colOff>
      <xdr:row>33</xdr:row>
      <xdr:rowOff>121920</xdr:rowOff>
    </xdr:from>
    <xdr:to>
      <xdr:col>8</xdr:col>
      <xdr:colOff>523919</xdr:colOff>
      <xdr:row>35</xdr:row>
      <xdr:rowOff>198196</xdr:rowOff>
    </xdr:to>
    <xdr:sp macro="" textlink="">
      <xdr:nvSpPr>
        <xdr:cNvPr id="13" name="TextBox 12">
          <a:extLst>
            <a:ext uri="{FF2B5EF4-FFF2-40B4-BE49-F238E27FC236}">
              <a16:creationId xmlns:a16="http://schemas.microsoft.com/office/drawing/2014/main" id="{00000000-0008-0000-1C00-00000D000000}"/>
            </a:ext>
          </a:extLst>
        </xdr:cNvPr>
        <xdr:cNvSpPr txBox="1"/>
      </xdr:nvSpPr>
      <xdr:spPr>
        <a:xfrm>
          <a:off x="4234815" y="7962900"/>
          <a:ext cx="1356404" cy="739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0.99</a:t>
          </a:r>
        </a:p>
      </xdr:txBody>
    </xdr:sp>
    <xdr:clientData/>
  </xdr:twoCellAnchor>
  <xdr:twoCellAnchor>
    <xdr:from>
      <xdr:col>4</xdr:col>
      <xdr:colOff>11430</xdr:colOff>
      <xdr:row>30</xdr:row>
      <xdr:rowOff>240030</xdr:rowOff>
    </xdr:from>
    <xdr:to>
      <xdr:col>6</xdr:col>
      <xdr:colOff>159973</xdr:colOff>
      <xdr:row>32</xdr:row>
      <xdr:rowOff>102870</xdr:rowOff>
    </xdr:to>
    <xdr:sp macro="" textlink="">
      <xdr:nvSpPr>
        <xdr:cNvPr id="14" name="TextBox 13">
          <a:extLst>
            <a:ext uri="{FF2B5EF4-FFF2-40B4-BE49-F238E27FC236}">
              <a16:creationId xmlns:a16="http://schemas.microsoft.com/office/drawing/2014/main" id="{00000000-0008-0000-1C00-00000E000000}"/>
            </a:ext>
          </a:extLst>
        </xdr:cNvPr>
        <xdr:cNvSpPr txBox="1"/>
      </xdr:nvSpPr>
      <xdr:spPr>
        <a:xfrm>
          <a:off x="2510790" y="6671310"/>
          <a:ext cx="1398223" cy="7620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0.98</a:t>
          </a:r>
        </a:p>
      </xdr:txBody>
    </xdr:sp>
    <xdr:clientData/>
  </xdr:twoCellAnchor>
  <xdr:twoCellAnchor>
    <xdr:from>
      <xdr:col>9</xdr:col>
      <xdr:colOff>422910</xdr:colOff>
      <xdr:row>30</xdr:row>
      <xdr:rowOff>308610</xdr:rowOff>
    </xdr:from>
    <xdr:to>
      <xdr:col>12</xdr:col>
      <xdr:colOff>45616</xdr:colOff>
      <xdr:row>32</xdr:row>
      <xdr:rowOff>163905</xdr:rowOff>
    </xdr:to>
    <xdr:sp macro="" textlink="">
      <xdr:nvSpPr>
        <xdr:cNvPr id="15" name="TextBox 14">
          <a:extLst>
            <a:ext uri="{FF2B5EF4-FFF2-40B4-BE49-F238E27FC236}">
              <a16:creationId xmlns:a16="http://schemas.microsoft.com/office/drawing/2014/main" id="{00000000-0008-0000-1C00-00000F000000}"/>
            </a:ext>
          </a:extLst>
        </xdr:cNvPr>
        <xdr:cNvSpPr txBox="1"/>
      </xdr:nvSpPr>
      <xdr:spPr>
        <a:xfrm>
          <a:off x="6115050" y="6739890"/>
          <a:ext cx="1352446" cy="75445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0.90</a:t>
          </a: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16" name="Straight Connector 15">
          <a:extLst>
            <a:ext uri="{FF2B5EF4-FFF2-40B4-BE49-F238E27FC236}">
              <a16:creationId xmlns:a16="http://schemas.microsoft.com/office/drawing/2014/main" id="{00000000-0008-0000-1C00-000010000000}"/>
            </a:ext>
          </a:extLst>
        </xdr:cNvPr>
        <xdr:cNvCxnSpPr>
          <a:stCxn id="7" idx="2"/>
          <a:endCxn id="8" idx="0"/>
        </xdr:cNvCxnSpPr>
      </xdr:nvCxnSpPr>
      <xdr:spPr>
        <a:xfrm flipH="1">
          <a:off x="1378288" y="7452360"/>
          <a:ext cx="3797" cy="5411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90454</xdr:colOff>
      <xdr:row>32</xdr:row>
      <xdr:rowOff>102870</xdr:rowOff>
    </xdr:from>
    <xdr:to>
      <xdr:col>5</xdr:col>
      <xdr:colOff>90454</xdr:colOff>
      <xdr:row>33</xdr:row>
      <xdr:rowOff>152400</xdr:rowOff>
    </xdr:to>
    <xdr:cxnSp macro="">
      <xdr:nvCxnSpPr>
        <xdr:cNvPr id="17" name="Straight Connector 16">
          <a:extLst>
            <a:ext uri="{FF2B5EF4-FFF2-40B4-BE49-F238E27FC236}">
              <a16:creationId xmlns:a16="http://schemas.microsoft.com/office/drawing/2014/main" id="{00000000-0008-0000-1C00-000011000000}"/>
            </a:ext>
          </a:extLst>
        </xdr:cNvPr>
        <xdr:cNvCxnSpPr>
          <a:stCxn id="14" idx="2"/>
          <a:endCxn id="9" idx="0"/>
        </xdr:cNvCxnSpPr>
      </xdr:nvCxnSpPr>
      <xdr:spPr>
        <a:xfrm>
          <a:off x="3214654" y="7433310"/>
          <a:ext cx="0" cy="560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481020</xdr:colOff>
      <xdr:row>32</xdr:row>
      <xdr:rowOff>163830</xdr:rowOff>
    </xdr:from>
    <xdr:to>
      <xdr:col>10</xdr:col>
      <xdr:colOff>481020</xdr:colOff>
      <xdr:row>33</xdr:row>
      <xdr:rowOff>118237</xdr:rowOff>
    </xdr:to>
    <xdr:cxnSp macro="">
      <xdr:nvCxnSpPr>
        <xdr:cNvPr id="18" name="Straight Connector 17">
          <a:extLst>
            <a:ext uri="{FF2B5EF4-FFF2-40B4-BE49-F238E27FC236}">
              <a16:creationId xmlns:a16="http://schemas.microsoft.com/office/drawing/2014/main" id="{00000000-0008-0000-1C00-000012000000}"/>
            </a:ext>
          </a:extLst>
        </xdr:cNvPr>
        <xdr:cNvCxnSpPr>
          <a:stCxn id="15" idx="2"/>
          <a:endCxn id="11" idx="0"/>
        </xdr:cNvCxnSpPr>
      </xdr:nvCxnSpPr>
      <xdr:spPr>
        <a:xfrm>
          <a:off x="6798000" y="7494270"/>
          <a:ext cx="0" cy="46494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194351</xdr:colOff>
      <xdr:row>34</xdr:row>
      <xdr:rowOff>342900</xdr:rowOff>
    </xdr:from>
    <xdr:to>
      <xdr:col>4</xdr:col>
      <xdr:colOff>40410</xdr:colOff>
      <xdr:row>34</xdr:row>
      <xdr:rowOff>342900</xdr:rowOff>
    </xdr:to>
    <xdr:cxnSp macro="">
      <xdr:nvCxnSpPr>
        <xdr:cNvPr id="19" name="Straight Connector 18">
          <a:extLst>
            <a:ext uri="{FF2B5EF4-FFF2-40B4-BE49-F238E27FC236}">
              <a16:creationId xmlns:a16="http://schemas.microsoft.com/office/drawing/2014/main" id="{00000000-0008-0000-1C00-000013000000}"/>
            </a:ext>
          </a:extLst>
        </xdr:cNvPr>
        <xdr:cNvCxnSpPr>
          <a:stCxn id="8" idx="3"/>
          <a:endCxn id="9" idx="1"/>
        </xdr:cNvCxnSpPr>
      </xdr:nvCxnSpPr>
      <xdr:spPr>
        <a:xfrm>
          <a:off x="2068871" y="8374380"/>
          <a:ext cx="47089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144780</xdr:colOff>
      <xdr:row>34</xdr:row>
      <xdr:rowOff>312420</xdr:rowOff>
    </xdr:from>
    <xdr:to>
      <xdr:col>6</xdr:col>
      <xdr:colOff>491231</xdr:colOff>
      <xdr:row>34</xdr:row>
      <xdr:rowOff>312420</xdr:rowOff>
    </xdr:to>
    <xdr:cxnSp macro="">
      <xdr:nvCxnSpPr>
        <xdr:cNvPr id="20" name="Straight Connector 19">
          <a:extLst>
            <a:ext uri="{FF2B5EF4-FFF2-40B4-BE49-F238E27FC236}">
              <a16:creationId xmlns:a16="http://schemas.microsoft.com/office/drawing/2014/main" id="{00000000-0008-0000-1C00-000014000000}"/>
            </a:ext>
          </a:extLst>
        </xdr:cNvPr>
        <xdr:cNvCxnSpPr>
          <a:stCxn id="9" idx="3"/>
          <a:endCxn id="10" idx="1"/>
        </xdr:cNvCxnSpPr>
      </xdr:nvCxnSpPr>
      <xdr:spPr>
        <a:xfrm flipV="1">
          <a:off x="3893820" y="8343900"/>
          <a:ext cx="34645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523889</xdr:colOff>
      <xdr:row>34</xdr:row>
      <xdr:rowOff>306705</xdr:rowOff>
    </xdr:from>
    <xdr:to>
      <xdr:col>9</xdr:col>
      <xdr:colOff>447940</xdr:colOff>
      <xdr:row>34</xdr:row>
      <xdr:rowOff>310515</xdr:rowOff>
    </xdr:to>
    <xdr:cxnSp macro="">
      <xdr:nvCxnSpPr>
        <xdr:cNvPr id="21" name="Straight Connector 20">
          <a:extLst>
            <a:ext uri="{FF2B5EF4-FFF2-40B4-BE49-F238E27FC236}">
              <a16:creationId xmlns:a16="http://schemas.microsoft.com/office/drawing/2014/main" id="{00000000-0008-0000-1C00-000015000000}"/>
            </a:ext>
          </a:extLst>
        </xdr:cNvPr>
        <xdr:cNvCxnSpPr>
          <a:stCxn id="13" idx="3"/>
          <a:endCxn id="11" idx="1"/>
        </xdr:cNvCxnSpPr>
      </xdr:nvCxnSpPr>
      <xdr:spPr>
        <a:xfrm flipV="1">
          <a:off x="5591189" y="8338185"/>
          <a:ext cx="548891"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89521</xdr:colOff>
      <xdr:row>34</xdr:row>
      <xdr:rowOff>306705</xdr:rowOff>
    </xdr:from>
    <xdr:to>
      <xdr:col>12</xdr:col>
      <xdr:colOff>558109</xdr:colOff>
      <xdr:row>34</xdr:row>
      <xdr:rowOff>310515</xdr:rowOff>
    </xdr:to>
    <xdr:cxnSp macro="">
      <xdr:nvCxnSpPr>
        <xdr:cNvPr id="22" name="Straight Connector 21">
          <a:extLst>
            <a:ext uri="{FF2B5EF4-FFF2-40B4-BE49-F238E27FC236}">
              <a16:creationId xmlns:a16="http://schemas.microsoft.com/office/drawing/2014/main" id="{00000000-0008-0000-1C00-000016000000}"/>
            </a:ext>
          </a:extLst>
        </xdr:cNvPr>
        <xdr:cNvCxnSpPr>
          <a:stCxn id="11" idx="3"/>
          <a:endCxn id="12" idx="1"/>
        </xdr:cNvCxnSpPr>
      </xdr:nvCxnSpPr>
      <xdr:spPr>
        <a:xfrm>
          <a:off x="7511401" y="8338185"/>
          <a:ext cx="468588" cy="38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xdr:colOff>
      <xdr:row>30</xdr:row>
      <xdr:rowOff>228600</xdr:rowOff>
    </xdr:from>
    <xdr:to>
      <xdr:col>13</xdr:col>
      <xdr:colOff>673953</xdr:colOff>
      <xdr:row>32</xdr:row>
      <xdr:rowOff>354358</xdr:rowOff>
    </xdr:to>
    <xdr:sp macro="" textlink="">
      <xdr:nvSpPr>
        <xdr:cNvPr id="23" name="Right Brace 22">
          <a:extLst>
            <a:ext uri="{FF2B5EF4-FFF2-40B4-BE49-F238E27FC236}">
              <a16:creationId xmlns:a16="http://schemas.microsoft.com/office/drawing/2014/main" id="{00000000-0008-0000-1C00-000017000000}"/>
            </a:ext>
          </a:extLst>
        </xdr:cNvPr>
        <xdr:cNvSpPr/>
      </xdr:nvSpPr>
      <xdr:spPr>
        <a:xfrm>
          <a:off x="7989570" y="6659880"/>
          <a:ext cx="662523" cy="10249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xdr:from>
      <xdr:col>13</xdr:col>
      <xdr:colOff>912495</xdr:colOff>
      <xdr:row>30</xdr:row>
      <xdr:rowOff>495300</xdr:rowOff>
    </xdr:from>
    <xdr:to>
      <xdr:col>16</xdr:col>
      <xdr:colOff>144955</xdr:colOff>
      <xdr:row>32</xdr:row>
      <xdr:rowOff>228600</xdr:rowOff>
    </xdr:to>
    <xdr:sp macro="" textlink="">
      <xdr:nvSpPr>
        <xdr:cNvPr id="24" name="TextBox 23">
          <a:extLst>
            <a:ext uri="{FF2B5EF4-FFF2-40B4-BE49-F238E27FC236}">
              <a16:creationId xmlns:a16="http://schemas.microsoft.com/office/drawing/2014/main" id="{00000000-0008-0000-1C00-000018000000}"/>
            </a:ext>
          </a:extLst>
        </xdr:cNvPr>
        <xdr:cNvSpPr txBox="1"/>
      </xdr:nvSpPr>
      <xdr:spPr>
        <a:xfrm>
          <a:off x="8890635" y="6926580"/>
          <a:ext cx="2227120" cy="632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Back-up</a:t>
          </a:r>
        </a:p>
      </xdr:txBody>
    </xdr:sp>
    <xdr:clientData/>
  </xdr:twoCellAnchor>
  <xdr:twoCellAnchor>
    <xdr:from>
      <xdr:col>0</xdr:col>
      <xdr:colOff>577215</xdr:colOff>
      <xdr:row>36</xdr:row>
      <xdr:rowOff>247650</xdr:rowOff>
    </xdr:from>
    <xdr:to>
      <xdr:col>15</xdr:col>
      <xdr:colOff>824857</xdr:colOff>
      <xdr:row>36</xdr:row>
      <xdr:rowOff>266700</xdr:rowOff>
    </xdr:to>
    <xdr:cxnSp macro="">
      <xdr:nvCxnSpPr>
        <xdr:cNvPr id="25" name="Straight Connector 24">
          <a:extLst>
            <a:ext uri="{FF2B5EF4-FFF2-40B4-BE49-F238E27FC236}">
              <a16:creationId xmlns:a16="http://schemas.microsoft.com/office/drawing/2014/main" id="{00000000-0008-0000-1C00-000019000000}"/>
            </a:ext>
          </a:extLst>
        </xdr:cNvPr>
        <xdr:cNvCxnSpPr/>
      </xdr:nvCxnSpPr>
      <xdr:spPr>
        <a:xfrm>
          <a:off x="577215" y="8987790"/>
          <a:ext cx="10077442" cy="1905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249555</xdr:colOff>
      <xdr:row>26</xdr:row>
      <xdr:rowOff>45720</xdr:rowOff>
    </xdr:from>
    <xdr:to>
      <xdr:col>14</xdr:col>
      <xdr:colOff>721980</xdr:colOff>
      <xdr:row>28</xdr:row>
      <xdr:rowOff>541065</xdr:rowOff>
    </xdr:to>
    <xdr:sp macro="" textlink="">
      <xdr:nvSpPr>
        <xdr:cNvPr id="27" name="TextBox 26">
          <a:extLst>
            <a:ext uri="{FF2B5EF4-FFF2-40B4-BE49-F238E27FC236}">
              <a16:creationId xmlns:a16="http://schemas.microsoft.com/office/drawing/2014/main" id="{00000000-0008-0000-1C00-00001B000000}"/>
            </a:ext>
          </a:extLst>
        </xdr:cNvPr>
        <xdr:cNvSpPr txBox="1"/>
      </xdr:nvSpPr>
      <xdr:spPr>
        <a:xfrm>
          <a:off x="874395" y="4945380"/>
          <a:ext cx="8831565" cy="1264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c) Determine the reliability of the system shown below. </a:t>
          </a:r>
        </a:p>
        <a:p>
          <a:endParaRPr lang="en-US" sz="2000"/>
        </a:p>
        <a:p>
          <a:r>
            <a:rPr lang="en-US" sz="2000"/>
            <a:t>Use four places after the decimal point in your answer.</a:t>
          </a:r>
        </a:p>
      </xdr:txBody>
    </xdr:sp>
    <xdr:clientData/>
  </xdr:twoCellAnchor>
  <xdr:twoCellAnchor>
    <xdr:from>
      <xdr:col>22</xdr:col>
      <xdr:colOff>0</xdr:colOff>
      <xdr:row>4</xdr:row>
      <xdr:rowOff>0</xdr:rowOff>
    </xdr:from>
    <xdr:to>
      <xdr:col>26</xdr:col>
      <xdr:colOff>541714</xdr:colOff>
      <xdr:row>8</xdr:row>
      <xdr:rowOff>142875</xdr:rowOff>
    </xdr:to>
    <xdr:sp macro="" textlink="">
      <xdr:nvSpPr>
        <xdr:cNvPr id="28" name="Rounded Rectangle 4">
          <a:hlinkClick xmlns:r="http://schemas.openxmlformats.org/officeDocument/2006/relationships" r:id="rId2"/>
          <a:extLst>
            <a:ext uri="{FF2B5EF4-FFF2-40B4-BE49-F238E27FC236}">
              <a16:creationId xmlns:a16="http://schemas.microsoft.com/office/drawing/2014/main" id="{00000000-0008-0000-1C00-00001C000000}"/>
            </a:ext>
          </a:extLst>
        </xdr:cNvPr>
        <xdr:cNvSpPr/>
      </xdr:nvSpPr>
      <xdr:spPr>
        <a:xfrm>
          <a:off x="14716125" y="762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212724</xdr:colOff>
      <xdr:row>1</xdr:row>
      <xdr:rowOff>171449</xdr:rowOff>
    </xdr:from>
    <xdr:to>
      <xdr:col>12</xdr:col>
      <xdr:colOff>690562</xdr:colOff>
      <xdr:row>5</xdr:row>
      <xdr:rowOff>114300</xdr:rowOff>
    </xdr:to>
    <xdr:sp macro="" textlink="">
      <xdr:nvSpPr>
        <xdr:cNvPr id="3" name="Rounded Rectangle 2">
          <a:extLst>
            <a:ext uri="{FF2B5EF4-FFF2-40B4-BE49-F238E27FC236}">
              <a16:creationId xmlns:a16="http://schemas.microsoft.com/office/drawing/2014/main" id="{00000000-0008-0000-0200-000003000000}"/>
            </a:ext>
          </a:extLst>
        </xdr:cNvPr>
        <xdr:cNvSpPr/>
      </xdr:nvSpPr>
      <xdr:spPr>
        <a:xfrm>
          <a:off x="2641599" y="361949"/>
          <a:ext cx="5752307"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Number of Components 1</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941313</xdr:colOff>
      <xdr:row>6</xdr:row>
      <xdr:rowOff>117850</xdr:rowOff>
    </xdr:from>
    <xdr:to>
      <xdr:col>12</xdr:col>
      <xdr:colOff>941313</xdr:colOff>
      <xdr:row>42</xdr:row>
      <xdr:rowOff>83343</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8644657" y="1260850"/>
          <a:ext cx="0" cy="746643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3</xdr:col>
      <xdr:colOff>130968</xdr:colOff>
      <xdr:row>9</xdr:row>
      <xdr:rowOff>11566</xdr:rowOff>
    </xdr:from>
    <xdr:to>
      <xdr:col>12</xdr:col>
      <xdr:colOff>0</xdr:colOff>
      <xdr:row>31</xdr:row>
      <xdr:rowOff>166008</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1967932" y="1726066"/>
          <a:ext cx="5788139" cy="4590371"/>
        </a:xfrm>
        <a:prstGeom prst="rect">
          <a:avLst/>
        </a:prstGeom>
        <a:scene3d>
          <a:camera prst="orthographicFront"/>
          <a:lightRig rig="threePt" dir="t"/>
        </a:scene3d>
        <a:sp3d>
          <a:bevelT w="114300" prst="hardEdge"/>
        </a:sp3d>
      </xdr:spPr>
    </xdr:pic>
    <xdr:clientData/>
  </xdr:twoCellAnchor>
  <xdr:twoCellAnchor>
    <xdr:from>
      <xdr:col>2</xdr:col>
      <xdr:colOff>250372</xdr:colOff>
      <xdr:row>33</xdr:row>
      <xdr:rowOff>119741</xdr:rowOff>
    </xdr:from>
    <xdr:to>
      <xdr:col>12</xdr:col>
      <xdr:colOff>370114</xdr:colOff>
      <xdr:row>41</xdr:row>
      <xdr:rowOff>40821</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475015" y="6651170"/>
          <a:ext cx="6651170" cy="204379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a:latin typeface="Lucida Bright" panose="02040602050505020304" pitchFamily="18" charset="0"/>
            </a:rPr>
            <a:t>a) What</a:t>
          </a:r>
          <a:r>
            <a:rPr lang="en-US" sz="2000" b="0" i="0" baseline="0">
              <a:latin typeface="Lucida Bright" panose="02040602050505020304" pitchFamily="18" charset="0"/>
            </a:rPr>
            <a:t> is the approximate overall reliability of the serial system consisting of 100 components each having the reliability of 0.96?</a:t>
          </a:r>
        </a:p>
        <a:p>
          <a:endParaRPr lang="en-US" sz="2000" b="0" i="0" baseline="0">
            <a:latin typeface="Lucida Bright" panose="02040602050505020304" pitchFamily="18" charset="0"/>
          </a:endParaRPr>
        </a:p>
        <a:p>
          <a:r>
            <a:rPr lang="en-US" sz="2000" b="0" i="0" baseline="0">
              <a:latin typeface="Lucida Bright" panose="02040602050505020304" pitchFamily="18" charset="0"/>
            </a:rPr>
            <a:t>b) What is the probability of the system failure?</a:t>
          </a:r>
          <a:endParaRPr lang="en-US" sz="2000" b="0" i="0">
            <a:latin typeface="Lucida Bright" panose="02040602050505020304" pitchFamily="18" charset="0"/>
          </a:endParaRPr>
        </a:p>
      </xdr:txBody>
    </xdr:sp>
    <xdr:clientData/>
  </xdr:twoCellAnchor>
  <xdr:twoCellAnchor>
    <xdr:from>
      <xdr:col>10</xdr:col>
      <xdr:colOff>325552</xdr:colOff>
      <xdr:row>26</xdr:row>
      <xdr:rowOff>59191</xdr:rowOff>
    </xdr:from>
    <xdr:to>
      <xdr:col>10</xdr:col>
      <xdr:colOff>488838</xdr:colOff>
      <xdr:row>27</xdr:row>
      <xdr:rowOff>4762</xdr:rowOff>
    </xdr:to>
    <xdr:sp macro="" textlink="">
      <xdr:nvSpPr>
        <xdr:cNvPr id="9" name="Oval 8">
          <a:extLst>
            <a:ext uri="{FF2B5EF4-FFF2-40B4-BE49-F238E27FC236}">
              <a16:creationId xmlns:a16="http://schemas.microsoft.com/office/drawing/2014/main" id="{00000000-0008-0000-0200-000009000000}"/>
            </a:ext>
          </a:extLst>
        </xdr:cNvPr>
        <xdr:cNvSpPr/>
      </xdr:nvSpPr>
      <xdr:spPr>
        <a:xfrm>
          <a:off x="6397740" y="5012191"/>
          <a:ext cx="163286" cy="136071"/>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476248</xdr:colOff>
      <xdr:row>22</xdr:row>
      <xdr:rowOff>59872</xdr:rowOff>
    </xdr:from>
    <xdr:to>
      <xdr:col>12</xdr:col>
      <xdr:colOff>891267</xdr:colOff>
      <xdr:row>25</xdr:row>
      <xdr:rowOff>122791</xdr:rowOff>
    </xdr:to>
    <xdr:sp macro="" textlink="">
      <xdr:nvSpPr>
        <xdr:cNvPr id="10" name="Rounded Rectangular Callout 25">
          <a:extLst>
            <a:ext uri="{FF2B5EF4-FFF2-40B4-BE49-F238E27FC236}">
              <a16:creationId xmlns:a16="http://schemas.microsoft.com/office/drawing/2014/main" id="{00000000-0008-0000-0200-00000A000000}"/>
            </a:ext>
          </a:extLst>
        </xdr:cNvPr>
        <xdr:cNvSpPr/>
      </xdr:nvSpPr>
      <xdr:spPr>
        <a:xfrm>
          <a:off x="7211784" y="4250872"/>
          <a:ext cx="1435554" cy="634419"/>
        </a:xfrm>
        <a:prstGeom prst="wedgeRoundRectCallout">
          <a:avLst>
            <a:gd name="adj1" fmla="val -89866"/>
            <a:gd name="adj2" fmla="val 78491"/>
            <a:gd name="adj3" fmla="val 16667"/>
          </a:avLst>
        </a:prstGeom>
        <a:solidFill>
          <a:schemeClr val="bg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0" i="0">
              <a:solidFill>
                <a:schemeClr val="tx2">
                  <a:lumMod val="50000"/>
                </a:schemeClr>
              </a:solidFill>
              <a:latin typeface="Lucida Bright" panose="02040602050505020304" pitchFamily="18" charset="0"/>
            </a:rPr>
            <a:t>Approximate answer</a:t>
          </a:r>
        </a:p>
      </xdr:txBody>
    </xdr:sp>
    <xdr:clientData/>
  </xdr:twoCellAnchor>
  <xdr:twoCellAnchor>
    <xdr:from>
      <xdr:col>14</xdr:col>
      <xdr:colOff>748394</xdr:colOff>
      <xdr:row>2</xdr:row>
      <xdr:rowOff>17008</xdr:rowOff>
    </xdr:from>
    <xdr:to>
      <xdr:col>20</xdr:col>
      <xdr:colOff>272973</xdr:colOff>
      <xdr:row>6</xdr:row>
      <xdr:rowOff>159883</xdr:rowOff>
    </xdr:to>
    <xdr:sp macro="" textlink="">
      <xdr:nvSpPr>
        <xdr:cNvPr id="15" name="Rounded Rectangle 4">
          <a:extLst>
            <a:ext uri="{FF2B5EF4-FFF2-40B4-BE49-F238E27FC236}">
              <a16:creationId xmlns:a16="http://schemas.microsoft.com/office/drawing/2014/main" id="{00000000-0008-0000-0200-00000F000000}"/>
            </a:ext>
          </a:extLst>
        </xdr:cNvPr>
        <xdr:cNvSpPr/>
      </xdr:nvSpPr>
      <xdr:spPr>
        <a:xfrm>
          <a:off x="10627180" y="398008"/>
          <a:ext cx="355229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23</xdr:col>
      <xdr:colOff>340179</xdr:colOff>
      <xdr:row>19</xdr:row>
      <xdr:rowOff>68033</xdr:rowOff>
    </xdr:from>
    <xdr:to>
      <xdr:col>32</xdr:col>
      <xdr:colOff>408214</xdr:colOff>
      <xdr:row>43</xdr:row>
      <xdr:rowOff>54428</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16083643" y="3932462"/>
          <a:ext cx="5578928" cy="5320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C00000"/>
              </a:solidFill>
              <a:latin typeface="Lucida Bright" panose="02040602050505020304" pitchFamily="18" charset="0"/>
            </a:rPr>
            <a:t>Step 1.</a:t>
          </a:r>
          <a:endParaRPr lang="en-US" sz="2000" baseline="0">
            <a:solidFill>
              <a:srgbClr val="C00000"/>
            </a:solidFill>
            <a:latin typeface="Lucida Bright" panose="02040602050505020304" pitchFamily="18" charset="0"/>
          </a:endParaRPr>
        </a:p>
        <a:p>
          <a:r>
            <a:rPr lang="en-US" sz="2000" b="1" baseline="0">
              <a:solidFill>
                <a:schemeClr val="accent3">
                  <a:lumMod val="50000"/>
                </a:schemeClr>
              </a:solidFill>
              <a:latin typeface="Lucida Bright" panose="02040602050505020304" pitchFamily="18" charset="0"/>
            </a:rPr>
            <a:t>Identify the reliability of components in a serial design (x-axis).</a:t>
          </a:r>
        </a:p>
        <a:p>
          <a:endParaRPr lang="en-US" sz="2000" baseline="0">
            <a:latin typeface="Lucida Bright" panose="02040602050505020304" pitchFamily="18" charset="0"/>
          </a:endParaRPr>
        </a:p>
        <a:p>
          <a:r>
            <a:rPr lang="en-US" sz="2000" baseline="0">
              <a:latin typeface="Lucida Bright" panose="02040602050505020304" pitchFamily="18" charset="0"/>
            </a:rPr>
            <a:t>In this problem this value is </a:t>
          </a:r>
          <a:r>
            <a:rPr lang="en-US" sz="2000" b="1" baseline="0">
              <a:solidFill>
                <a:srgbClr val="C00000"/>
              </a:solidFill>
              <a:latin typeface="Lucida Bright" panose="02040602050505020304" pitchFamily="18" charset="0"/>
            </a:rPr>
            <a:t>0.96</a:t>
          </a:r>
          <a:r>
            <a:rPr lang="en-US" sz="2000" baseline="0">
              <a:latin typeface="Lucida Bright" panose="02040602050505020304" pitchFamily="18" charset="0"/>
            </a:rPr>
            <a:t>.</a:t>
          </a:r>
        </a:p>
        <a:p>
          <a:endParaRPr lang="en-US" sz="2400" baseline="0">
            <a:latin typeface="Lucida Bright" panose="02040602050505020304" pitchFamily="18" charset="0"/>
          </a:endParaRPr>
        </a:p>
        <a:p>
          <a:r>
            <a:rPr lang="en-US" sz="2000" b="1" baseline="0">
              <a:solidFill>
                <a:srgbClr val="C00000"/>
              </a:solidFill>
              <a:latin typeface="Lucida Bright" panose="02040602050505020304" pitchFamily="18" charset="0"/>
            </a:rPr>
            <a:t>Step 2. </a:t>
          </a:r>
        </a:p>
        <a:p>
          <a:r>
            <a:rPr lang="en-US" sz="2000" b="1" baseline="0">
              <a:solidFill>
                <a:schemeClr val="accent3">
                  <a:lumMod val="50000"/>
                </a:schemeClr>
              </a:solidFill>
              <a:latin typeface="Lucida Bright" panose="02040602050505020304" pitchFamily="18" charset="0"/>
            </a:rPr>
            <a:t>Identify the total number of components in this design (find the n curve).</a:t>
          </a:r>
        </a:p>
        <a:p>
          <a:endParaRPr lang="en-US" sz="2000" baseline="0">
            <a:latin typeface="Lucida Bright" panose="02040602050505020304" pitchFamily="18" charset="0"/>
          </a:endParaRPr>
        </a:p>
        <a:p>
          <a:r>
            <a:rPr lang="en-US" sz="2000" baseline="0">
              <a:latin typeface="Lucida Bright" panose="02040602050505020304" pitchFamily="18" charset="0"/>
            </a:rPr>
            <a:t>In this problem that number is: </a:t>
          </a:r>
          <a:r>
            <a:rPr lang="en-US" sz="2000" b="1" baseline="0">
              <a:solidFill>
                <a:srgbClr val="C00000"/>
              </a:solidFill>
              <a:latin typeface="Lucida Bright" panose="02040602050505020304" pitchFamily="18" charset="0"/>
            </a:rPr>
            <a:t>100</a:t>
          </a:r>
          <a:r>
            <a:rPr lang="en-US" sz="2000" baseline="0">
              <a:latin typeface="Lucida Bright" panose="02040602050505020304" pitchFamily="18" charset="0"/>
            </a:rPr>
            <a:t>.</a:t>
          </a:r>
        </a:p>
        <a:p>
          <a:endParaRPr lang="en-US" sz="2000" baseline="0">
            <a:solidFill>
              <a:srgbClr val="C00000"/>
            </a:solidFill>
            <a:latin typeface="Lucida Bright" panose="02040602050505020304" pitchFamily="18" charset="0"/>
          </a:endParaRPr>
        </a:p>
        <a:p>
          <a:r>
            <a:rPr lang="en-US" sz="2000" b="1" baseline="0">
              <a:solidFill>
                <a:srgbClr val="C00000"/>
              </a:solidFill>
              <a:latin typeface="Lucida Bright" panose="02040602050505020304" pitchFamily="18" charset="0"/>
            </a:rPr>
            <a:t>Step 3.</a:t>
          </a:r>
        </a:p>
        <a:p>
          <a:r>
            <a:rPr lang="en-US" sz="2000" b="0" baseline="0">
              <a:latin typeface="Lucida Bright" panose="02040602050505020304" pitchFamily="18" charset="0"/>
            </a:rPr>
            <a:t>Find the corresponding value on the Y axis.</a:t>
          </a:r>
        </a:p>
        <a:p>
          <a:endParaRPr lang="en-US" sz="2000" b="0" baseline="0">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In this problem that number is: </a:t>
          </a:r>
          <a:r>
            <a:rPr lang="en-US" sz="2000" b="1" baseline="0">
              <a:solidFill>
                <a:srgbClr val="C00000"/>
              </a:solidFill>
              <a:effectLst/>
              <a:latin typeface="Lucida Bright" panose="02040602050505020304" pitchFamily="18" charset="0"/>
              <a:ea typeface="+mn-ea"/>
              <a:cs typeface="+mn-cs"/>
            </a:rPr>
            <a:t>1.69%.</a:t>
          </a:r>
          <a:endParaRPr lang="en-US" sz="2000" b="1">
            <a:solidFill>
              <a:srgbClr val="C00000"/>
            </a:solidFill>
            <a:effectLst/>
            <a:latin typeface="Lucida Bright" panose="02040602050505020304" pitchFamily="18" charset="0"/>
          </a:endParaRPr>
        </a:p>
        <a:p>
          <a:endParaRPr lang="en-US" sz="2000" b="0" baseline="0">
            <a:latin typeface="Lucida Bright" panose="02040602050505020304" pitchFamily="18" charset="0"/>
          </a:endParaRPr>
        </a:p>
        <a:p>
          <a:endParaRPr lang="en-US" sz="2400" baseline="0">
            <a:latin typeface="Lucida Bright" panose="02040602050505020304" pitchFamily="18" charset="0"/>
            <a:cs typeface="Calibri" panose="020F0502020204030204" pitchFamily="34" charset="0"/>
          </a:endParaRPr>
        </a:p>
        <a:p>
          <a:endParaRPr lang="en-US" sz="2400">
            <a:latin typeface="Lucida Bright" panose="02040602050505020304" pitchFamily="18" charset="0"/>
          </a:endParaRPr>
        </a:p>
      </xdr:txBody>
    </xdr:sp>
    <xdr:clientData/>
  </xdr:twoCellAnchor>
  <xdr:twoCellAnchor>
    <xdr:from>
      <xdr:col>17</xdr:col>
      <xdr:colOff>217714</xdr:colOff>
      <xdr:row>7</xdr:row>
      <xdr:rowOff>163285</xdr:rowOff>
    </xdr:from>
    <xdr:to>
      <xdr:col>29</xdr:col>
      <xdr:colOff>462643</xdr:colOff>
      <xdr:row>12</xdr:row>
      <xdr:rowOff>13606</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12287250" y="1496785"/>
          <a:ext cx="7592786" cy="802821"/>
        </a:xfrm>
        <a:prstGeom prst="rect">
          <a:avLst/>
        </a:prstGeom>
        <a:solidFill>
          <a:schemeClr val="accent3">
            <a:lumMod val="20000"/>
            <a:lumOff val="80000"/>
          </a:schemeClr>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Lucida Bright" panose="02040602050505020304" pitchFamily="18" charset="0"/>
            </a:rPr>
            <a:t>a) Calculated</a:t>
          </a:r>
          <a:r>
            <a:rPr lang="en-US" sz="2000" b="0" i="0" baseline="0">
              <a:latin typeface="Lucida Bright" panose="02040602050505020304" pitchFamily="18" charset="0"/>
            </a:rPr>
            <a:t> the Overall Reliability</a:t>
          </a:r>
          <a:endParaRPr lang="en-US" sz="2000" b="0" i="0">
            <a:latin typeface="Lucida Bright" panose="02040602050505020304" pitchFamily="18" charset="0"/>
          </a:endParaRPr>
        </a:p>
      </xdr:txBody>
    </xdr:sp>
    <xdr:clientData/>
  </xdr:twoCellAnchor>
  <xdr:twoCellAnchor>
    <xdr:from>
      <xdr:col>13</xdr:col>
      <xdr:colOff>666750</xdr:colOff>
      <xdr:row>14</xdr:row>
      <xdr:rowOff>43545</xdr:rowOff>
    </xdr:from>
    <xdr:to>
      <xdr:col>22</xdr:col>
      <xdr:colOff>176892</xdr:colOff>
      <xdr:row>17</xdr:row>
      <xdr:rowOff>204107</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9443357" y="2710545"/>
          <a:ext cx="5864678" cy="854526"/>
        </a:xfrm>
        <a:prstGeom prst="rect">
          <a:avLst/>
        </a:prstGeom>
        <a:solidFill>
          <a:schemeClr val="accent3">
            <a:lumMod val="20000"/>
            <a:lumOff val="80000"/>
          </a:schemeClr>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Lucida Bright" panose="02040602050505020304" pitchFamily="18" charset="0"/>
            </a:rPr>
            <a:t>By</a:t>
          </a:r>
          <a:r>
            <a:rPr lang="en-US" sz="2000" b="0" i="0" baseline="0">
              <a:latin typeface="Lucida Bright" panose="02040602050505020304" pitchFamily="18" charset="0"/>
            </a:rPr>
            <a:t> Using Formula</a:t>
          </a:r>
          <a:endParaRPr lang="en-US" sz="2000" b="0" i="0">
            <a:latin typeface="Lucida Bright" panose="02040602050505020304" pitchFamily="18" charset="0"/>
          </a:endParaRPr>
        </a:p>
      </xdr:txBody>
    </xdr:sp>
    <xdr:clientData/>
  </xdr:twoCellAnchor>
  <xdr:twoCellAnchor>
    <xdr:from>
      <xdr:col>14</xdr:col>
      <xdr:colOff>40822</xdr:colOff>
      <xdr:row>20</xdr:row>
      <xdr:rowOff>1</xdr:rowOff>
    </xdr:from>
    <xdr:to>
      <xdr:col>17</xdr:col>
      <xdr:colOff>336778</xdr:colOff>
      <xdr:row>25</xdr:row>
      <xdr:rowOff>27215</xdr:rowOff>
    </xdr:to>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9919608" y="4054930"/>
          <a:ext cx="2486706" cy="979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i="0">
              <a:latin typeface="Lucida Bright" panose="02040602050505020304" pitchFamily="18" charset="0"/>
            </a:rPr>
            <a:t>Overall Reliability = (.96)^100</a:t>
          </a:r>
        </a:p>
      </xdr:txBody>
    </xdr:sp>
    <xdr:clientData/>
  </xdr:twoCellAnchor>
  <xdr:twoCellAnchor>
    <xdr:from>
      <xdr:col>15</xdr:col>
      <xdr:colOff>557893</xdr:colOff>
      <xdr:row>51</xdr:row>
      <xdr:rowOff>166009</xdr:rowOff>
    </xdr:from>
    <xdr:to>
      <xdr:col>22</xdr:col>
      <xdr:colOff>203428</xdr:colOff>
      <xdr:row>57</xdr:row>
      <xdr:rowOff>0</xdr:rowOff>
    </xdr:to>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11402786" y="10942866"/>
          <a:ext cx="3931785" cy="9769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i="0">
              <a:latin typeface="Lucida Bright" panose="02040602050505020304" pitchFamily="18" charset="0"/>
            </a:rPr>
            <a:t>Probability</a:t>
          </a:r>
          <a:r>
            <a:rPr lang="en-US" sz="1800" b="0" i="0" baseline="0">
              <a:latin typeface="Lucida Bright" panose="02040602050505020304" pitchFamily="18" charset="0"/>
            </a:rPr>
            <a:t> of the System Failure</a:t>
          </a:r>
          <a:r>
            <a:rPr lang="en-US" sz="1800" b="0" i="0">
              <a:latin typeface="Lucida Bright" panose="02040602050505020304" pitchFamily="18" charset="0"/>
            </a:rPr>
            <a:t> </a:t>
          </a:r>
        </a:p>
        <a:p>
          <a:pPr algn="ctr"/>
          <a:r>
            <a:rPr lang="en-US" sz="1800" b="0" i="0">
              <a:latin typeface="Lucida Bright" panose="02040602050505020304" pitchFamily="18" charset="0"/>
            </a:rPr>
            <a:t> =1- (.96)^100</a:t>
          </a:r>
        </a:p>
      </xdr:txBody>
    </xdr:sp>
    <xdr:clientData/>
  </xdr:twoCellAnchor>
  <xdr:twoCellAnchor>
    <xdr:from>
      <xdr:col>23</xdr:col>
      <xdr:colOff>258535</xdr:colOff>
      <xdr:row>14</xdr:row>
      <xdr:rowOff>27214</xdr:rowOff>
    </xdr:from>
    <xdr:to>
      <xdr:col>32</xdr:col>
      <xdr:colOff>272143</xdr:colOff>
      <xdr:row>17</xdr:row>
      <xdr:rowOff>187776</xdr:rowOff>
    </xdr:to>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16001999" y="2694214"/>
          <a:ext cx="5524501" cy="854526"/>
        </a:xfrm>
        <a:prstGeom prst="rect">
          <a:avLst/>
        </a:prstGeom>
        <a:solidFill>
          <a:schemeClr val="accent3">
            <a:lumMod val="20000"/>
            <a:lumOff val="80000"/>
          </a:schemeClr>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Lucida Bright" panose="02040602050505020304" pitchFamily="18" charset="0"/>
            </a:rPr>
            <a:t>By</a:t>
          </a:r>
          <a:r>
            <a:rPr lang="en-US" sz="2000" b="0" i="0" baseline="0">
              <a:latin typeface="Lucida Bright" panose="02040602050505020304" pitchFamily="18" charset="0"/>
            </a:rPr>
            <a:t> Inspection</a:t>
          </a:r>
          <a:endParaRPr lang="en-US" sz="2000" b="0" i="0">
            <a:latin typeface="Lucida Bright" panose="02040602050505020304" pitchFamily="18" charset="0"/>
          </a:endParaRPr>
        </a:p>
      </xdr:txBody>
    </xdr:sp>
    <xdr:clientData/>
  </xdr:twoCellAnchor>
  <xdr:twoCellAnchor>
    <xdr:from>
      <xdr:col>15</xdr:col>
      <xdr:colOff>492578</xdr:colOff>
      <xdr:row>45</xdr:row>
      <xdr:rowOff>70757</xdr:rowOff>
    </xdr:from>
    <xdr:to>
      <xdr:col>28</xdr:col>
      <xdr:colOff>125186</xdr:colOff>
      <xdr:row>49</xdr:row>
      <xdr:rowOff>111578</xdr:rowOff>
    </xdr:to>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11337471" y="9704614"/>
          <a:ext cx="7592786" cy="802821"/>
        </a:xfrm>
        <a:prstGeom prst="rect">
          <a:avLst/>
        </a:prstGeom>
        <a:solidFill>
          <a:schemeClr val="accent3">
            <a:lumMod val="20000"/>
            <a:lumOff val="80000"/>
          </a:schemeClr>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Lucida Bright" panose="02040602050505020304" pitchFamily="18" charset="0"/>
            </a:rPr>
            <a:t>b) What</a:t>
          </a:r>
          <a:r>
            <a:rPr lang="en-US" sz="2000" b="0" i="0" baseline="0">
              <a:latin typeface="Lucida Bright" panose="02040602050505020304" pitchFamily="18" charset="0"/>
            </a:rPr>
            <a:t> is the Probability of the System Failure?</a:t>
          </a:r>
          <a:endParaRPr lang="en-US" sz="2000" b="0" i="0">
            <a:latin typeface="Lucida Bright" panose="02040602050505020304" pitchFamily="18" charset="0"/>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556985</xdr:colOff>
      <xdr:row>10</xdr:row>
      <xdr:rowOff>97973</xdr:rowOff>
    </xdr:from>
    <xdr:to>
      <xdr:col>11</xdr:col>
      <xdr:colOff>56243</xdr:colOff>
      <xdr:row>17</xdr:row>
      <xdr:rowOff>47625</xdr:rowOff>
    </xdr:to>
    <xdr:sp macro="" textlink="">
      <xdr:nvSpPr>
        <xdr:cNvPr id="2" name="TextBox 1">
          <a:extLst>
            <a:ext uri="{FF2B5EF4-FFF2-40B4-BE49-F238E27FC236}">
              <a16:creationId xmlns:a16="http://schemas.microsoft.com/office/drawing/2014/main" id="{00000000-0008-0000-1D00-000002000000}"/>
            </a:ext>
          </a:extLst>
        </xdr:cNvPr>
        <xdr:cNvSpPr txBox="1"/>
      </xdr:nvSpPr>
      <xdr:spPr>
        <a:xfrm>
          <a:off x="556985" y="2002973"/>
          <a:ext cx="9262383" cy="12831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Because process standard deviations are either not available or difficult to compute, we usually calculate control limits based on the average </a:t>
          </a:r>
          <a:r>
            <a:rPr lang="en-US" sz="2000" b="1">
              <a:solidFill>
                <a:srgbClr val="FF0000"/>
              </a:solidFill>
            </a:rPr>
            <a:t>sample range </a:t>
          </a:r>
          <a:r>
            <a:rPr lang="en-US" sz="2000"/>
            <a:t>values rather than on standard deviations. </a:t>
          </a:r>
        </a:p>
      </xdr:txBody>
    </xdr:sp>
    <xdr:clientData/>
  </xdr:twoCellAnchor>
  <xdr:twoCellAnchor>
    <xdr:from>
      <xdr:col>1</xdr:col>
      <xdr:colOff>166008</xdr:colOff>
      <xdr:row>1</xdr:row>
      <xdr:rowOff>17235</xdr:rowOff>
    </xdr:from>
    <xdr:to>
      <xdr:col>2</xdr:col>
      <xdr:colOff>1054100</xdr:colOff>
      <xdr:row>6</xdr:row>
      <xdr:rowOff>137886</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D00-000003000000}"/>
            </a:ext>
          </a:extLst>
        </xdr:cNvPr>
        <xdr:cNvSpPr/>
      </xdr:nvSpPr>
      <xdr:spPr>
        <a:xfrm>
          <a:off x="775608" y="207735"/>
          <a:ext cx="1497692" cy="10731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396875</xdr:colOff>
      <xdr:row>10</xdr:row>
      <xdr:rowOff>149225</xdr:rowOff>
    </xdr:from>
    <xdr:to>
      <xdr:col>11</xdr:col>
      <xdr:colOff>413203</xdr:colOff>
      <xdr:row>40</xdr:row>
      <xdr:rowOff>96611</xdr:rowOff>
    </xdr:to>
    <xdr:cxnSp macro="">
      <xdr:nvCxnSpPr>
        <xdr:cNvPr id="4" name="Straight Connector 3">
          <a:extLst>
            <a:ext uri="{FF2B5EF4-FFF2-40B4-BE49-F238E27FC236}">
              <a16:creationId xmlns:a16="http://schemas.microsoft.com/office/drawing/2014/main" id="{00000000-0008-0000-1D00-000004000000}"/>
            </a:ext>
          </a:extLst>
        </xdr:cNvPr>
        <xdr:cNvCxnSpPr/>
      </xdr:nvCxnSpPr>
      <xdr:spPr>
        <a:xfrm>
          <a:off x="10160000" y="2054225"/>
          <a:ext cx="16328" cy="72435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253999</xdr:colOff>
      <xdr:row>0</xdr:row>
      <xdr:rowOff>168274</xdr:rowOff>
    </xdr:from>
    <xdr:to>
      <xdr:col>13</xdr:col>
      <xdr:colOff>825500</xdr:colOff>
      <xdr:row>8</xdr:row>
      <xdr:rowOff>25400</xdr:rowOff>
    </xdr:to>
    <xdr:sp macro="" textlink="">
      <xdr:nvSpPr>
        <xdr:cNvPr id="5" name="Rounded Rectangle 13">
          <a:extLst>
            <a:ext uri="{FF2B5EF4-FFF2-40B4-BE49-F238E27FC236}">
              <a16:creationId xmlns:a16="http://schemas.microsoft.com/office/drawing/2014/main" id="{00000000-0008-0000-1D00-000005000000}"/>
            </a:ext>
          </a:extLst>
        </xdr:cNvPr>
        <xdr:cNvSpPr/>
      </xdr:nvSpPr>
      <xdr:spPr>
        <a:xfrm>
          <a:off x="3759199" y="168274"/>
          <a:ext cx="8477251" cy="138112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SPC Problem</a:t>
          </a:r>
          <a:r>
            <a:rPr lang="en-US" sz="3200" b="1" baseline="0">
              <a:solidFill>
                <a:srgbClr val="C00000"/>
              </a:solidFill>
              <a:latin typeface="FrankRuehl" panose="020E0503060101010101" pitchFamily="34" charset="-79"/>
              <a:cs typeface="FrankRuehl" panose="020E0503060101010101" pitchFamily="34" charset="-79"/>
            </a:rPr>
            <a:t> 2 </a:t>
          </a:r>
        </a:p>
      </xdr:txBody>
    </xdr:sp>
    <xdr:clientData/>
  </xdr:twoCellAnchor>
  <xdr:twoCellAnchor>
    <xdr:from>
      <xdr:col>0</xdr:col>
      <xdr:colOff>558800</xdr:colOff>
      <xdr:row>17</xdr:row>
      <xdr:rowOff>148773</xdr:rowOff>
    </xdr:from>
    <xdr:to>
      <xdr:col>11</xdr:col>
      <xdr:colOff>63499</xdr:colOff>
      <xdr:row>22</xdr:row>
      <xdr:rowOff>25400</xdr:rowOff>
    </xdr:to>
    <xdr:sp macro="" textlink="">
      <xdr:nvSpPr>
        <xdr:cNvPr id="6" name="TextBox 5">
          <a:extLst>
            <a:ext uri="{FF2B5EF4-FFF2-40B4-BE49-F238E27FC236}">
              <a16:creationId xmlns:a16="http://schemas.microsoft.com/office/drawing/2014/main" id="{00000000-0008-0000-1D00-000006000000}"/>
            </a:ext>
          </a:extLst>
        </xdr:cNvPr>
        <xdr:cNvSpPr txBox="1"/>
      </xdr:nvSpPr>
      <xdr:spPr>
        <a:xfrm>
          <a:off x="558800" y="3387273"/>
          <a:ext cx="9267824" cy="8291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The</a:t>
          </a:r>
          <a:r>
            <a:rPr lang="en-US" sz="2000" baseline="0"/>
            <a:t> following table provides us with the necessary Factors.</a:t>
          </a:r>
          <a:endParaRPr lang="en-US" sz="2000"/>
        </a:p>
      </xdr:txBody>
    </xdr:sp>
    <xdr:clientData/>
  </xdr:twoCellAnchor>
  <xdr:twoCellAnchor>
    <xdr:from>
      <xdr:col>11</xdr:col>
      <xdr:colOff>634999</xdr:colOff>
      <xdr:row>12</xdr:row>
      <xdr:rowOff>126548</xdr:rowOff>
    </xdr:from>
    <xdr:to>
      <xdr:col>23</xdr:col>
      <xdr:colOff>241300</xdr:colOff>
      <xdr:row>22</xdr:row>
      <xdr:rowOff>117475</xdr:rowOff>
    </xdr:to>
    <xdr:sp macro="" textlink="">
      <xdr:nvSpPr>
        <xdr:cNvPr id="7" name="TextBox 6">
          <a:extLst>
            <a:ext uri="{FF2B5EF4-FFF2-40B4-BE49-F238E27FC236}">
              <a16:creationId xmlns:a16="http://schemas.microsoft.com/office/drawing/2014/main" id="{00000000-0008-0000-1D00-000007000000}"/>
            </a:ext>
          </a:extLst>
        </xdr:cNvPr>
        <xdr:cNvSpPr txBox="1"/>
      </xdr:nvSpPr>
      <xdr:spPr>
        <a:xfrm>
          <a:off x="10398124" y="2412548"/>
          <a:ext cx="8121651" cy="18959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Super</a:t>
          </a:r>
          <a:r>
            <a:rPr lang="en-US" sz="2000" baseline="0"/>
            <a:t> Cola bottles soft drinks labeled "net weight 12 ounces." Indeed, an overall process average of </a:t>
          </a:r>
          <a:r>
            <a:rPr lang="en-US" sz="2000" b="1" baseline="0">
              <a:solidFill>
                <a:srgbClr val="FF0000"/>
              </a:solidFill>
            </a:rPr>
            <a:t>12 ounces </a:t>
          </a:r>
          <a:r>
            <a:rPr lang="en-US" sz="2000" baseline="0"/>
            <a:t>has been found by taking many samples, in which each sample contained </a:t>
          </a:r>
          <a:r>
            <a:rPr lang="en-US" sz="2000" b="1" baseline="0">
              <a:solidFill>
                <a:srgbClr val="FF0000"/>
              </a:solidFill>
            </a:rPr>
            <a:t>5 bottle. </a:t>
          </a:r>
          <a:r>
            <a:rPr lang="en-US" sz="2000" baseline="0"/>
            <a:t>The average range of the process is </a:t>
          </a:r>
          <a:r>
            <a:rPr lang="en-US" sz="2000" b="1" baseline="0">
              <a:solidFill>
                <a:srgbClr val="FF0000"/>
              </a:solidFill>
            </a:rPr>
            <a:t>0.25</a:t>
          </a:r>
          <a:r>
            <a:rPr lang="en-US" sz="2000" baseline="0"/>
            <a:t> ounces. The OM team wants to determine the upper and lower control limits for sample means in this process.</a:t>
          </a:r>
          <a:endParaRPr lang="en-US" sz="2000"/>
        </a:p>
      </xdr:txBody>
    </xdr:sp>
    <xdr:clientData/>
  </xdr:twoCellAnchor>
  <xdr:twoCellAnchor>
    <xdr:from>
      <xdr:col>11</xdr:col>
      <xdr:colOff>473073</xdr:colOff>
      <xdr:row>23</xdr:row>
      <xdr:rowOff>762000</xdr:rowOff>
    </xdr:from>
    <xdr:to>
      <xdr:col>15</xdr:col>
      <xdr:colOff>333374</xdr:colOff>
      <xdr:row>29</xdr:row>
      <xdr:rowOff>63499</xdr:rowOff>
    </xdr:to>
    <xdr:sp macro="" textlink="">
      <xdr:nvSpPr>
        <xdr:cNvPr id="8" name="TextBox 7">
          <a:extLst>
            <a:ext uri="{FF2B5EF4-FFF2-40B4-BE49-F238E27FC236}">
              <a16:creationId xmlns:a16="http://schemas.microsoft.com/office/drawing/2014/main" id="{00000000-0008-0000-1D00-000008000000}"/>
            </a:ext>
          </a:extLst>
        </xdr:cNvPr>
        <xdr:cNvSpPr txBox="1"/>
      </xdr:nvSpPr>
      <xdr:spPr>
        <a:xfrm>
          <a:off x="10236198" y="5143500"/>
          <a:ext cx="3203576" cy="152082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000" b="1">
              <a:solidFill>
                <a:srgbClr val="FF0000"/>
              </a:solidFill>
            </a:rPr>
            <a:t>UCL</a:t>
          </a:r>
          <a:r>
            <a:rPr lang="en-US" sz="2000" b="1" baseline="0">
              <a:solidFill>
                <a:srgbClr val="FF0000"/>
              </a:solidFill>
            </a:rPr>
            <a:t> </a:t>
          </a:r>
          <a:r>
            <a:rPr lang="en-US" sz="2000" baseline="0"/>
            <a:t>= x(bar bar) + A2*R(bar)</a:t>
          </a:r>
        </a:p>
        <a:p>
          <a:endParaRPr lang="en-US" sz="2000" baseline="0"/>
        </a:p>
        <a:p>
          <a:r>
            <a:rPr lang="en-US" sz="2000" b="1" baseline="0">
              <a:solidFill>
                <a:srgbClr val="FF0000"/>
              </a:solidFill>
            </a:rPr>
            <a:t>LCL</a:t>
          </a:r>
          <a:r>
            <a:rPr lang="en-US" sz="2000" baseline="0"/>
            <a:t> =  x(bar bar) -  A2*R(bar)</a:t>
          </a:r>
          <a:endParaRPr lang="en-US" sz="2000"/>
        </a:p>
      </xdr:txBody>
    </xdr:sp>
    <xdr:clientData/>
  </xdr:twoCellAnchor>
  <xdr:twoCellAnchor>
    <xdr:from>
      <xdr:col>15</xdr:col>
      <xdr:colOff>476250</xdr:colOff>
      <xdr:row>23</xdr:row>
      <xdr:rowOff>730249</xdr:rowOff>
    </xdr:from>
    <xdr:to>
      <xdr:col>21</xdr:col>
      <xdr:colOff>0</xdr:colOff>
      <xdr:row>29</xdr:row>
      <xdr:rowOff>79374</xdr:rowOff>
    </xdr:to>
    <xdr:sp macro="" textlink="">
      <xdr:nvSpPr>
        <xdr:cNvPr id="9" name="TextBox 8">
          <a:extLst>
            <a:ext uri="{FF2B5EF4-FFF2-40B4-BE49-F238E27FC236}">
              <a16:creationId xmlns:a16="http://schemas.microsoft.com/office/drawing/2014/main" id="{00000000-0008-0000-1D00-000009000000}"/>
            </a:ext>
          </a:extLst>
        </xdr:cNvPr>
        <xdr:cNvSpPr txBox="1"/>
      </xdr:nvSpPr>
      <xdr:spPr>
        <a:xfrm>
          <a:off x="13582650" y="5111749"/>
          <a:ext cx="3476625" cy="156845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000" b="1">
              <a:solidFill>
                <a:srgbClr val="FF0000"/>
              </a:solidFill>
            </a:rPr>
            <a:t>UCL</a:t>
          </a:r>
          <a:r>
            <a:rPr lang="en-US" sz="2000" baseline="0"/>
            <a:t> = 12 + 0.577*</a:t>
          </a:r>
          <a:r>
            <a:rPr lang="en-US" sz="2000" b="1" baseline="0">
              <a:solidFill>
                <a:srgbClr val="C00000"/>
              </a:solidFill>
            </a:rPr>
            <a:t>0.25</a:t>
          </a:r>
          <a:r>
            <a:rPr lang="en-US" sz="2000" baseline="0"/>
            <a:t> = 12.14</a:t>
          </a:r>
        </a:p>
        <a:p>
          <a:endParaRPr lang="en-US" sz="2000" baseline="0"/>
        </a:p>
        <a:p>
          <a:r>
            <a:rPr lang="en-US" sz="2000" b="1" baseline="0">
              <a:solidFill>
                <a:srgbClr val="FF0000"/>
              </a:solidFill>
            </a:rPr>
            <a:t>LCL</a:t>
          </a:r>
          <a:r>
            <a:rPr lang="en-US" sz="2000" baseline="0"/>
            <a:t> =  12-  0.577*</a:t>
          </a:r>
          <a:r>
            <a:rPr lang="en-US" sz="2000" b="1" baseline="0">
              <a:solidFill>
                <a:srgbClr val="C00000"/>
              </a:solidFill>
            </a:rPr>
            <a:t>0.25</a:t>
          </a:r>
          <a:r>
            <a:rPr lang="en-US" sz="2000" baseline="0"/>
            <a:t> = 11.86</a:t>
          </a:r>
          <a:endParaRPr lang="en-US" sz="2000"/>
        </a:p>
      </xdr:txBody>
    </xdr:sp>
    <xdr:clientData/>
  </xdr:twoCellAnchor>
  <xdr:twoCellAnchor>
    <xdr:from>
      <xdr:col>12</xdr:col>
      <xdr:colOff>177800</xdr:colOff>
      <xdr:row>19</xdr:row>
      <xdr:rowOff>50800</xdr:rowOff>
    </xdr:from>
    <xdr:to>
      <xdr:col>18</xdr:col>
      <xdr:colOff>482600</xdr:colOff>
      <xdr:row>24</xdr:row>
      <xdr:rowOff>241300</xdr:rowOff>
    </xdr:to>
    <xdr:cxnSp macro="">
      <xdr:nvCxnSpPr>
        <xdr:cNvPr id="10" name="Straight Arrow Connector 9">
          <a:extLst>
            <a:ext uri="{FF2B5EF4-FFF2-40B4-BE49-F238E27FC236}">
              <a16:creationId xmlns:a16="http://schemas.microsoft.com/office/drawing/2014/main" id="{00000000-0008-0000-1D00-00000A000000}"/>
            </a:ext>
          </a:extLst>
        </xdr:cNvPr>
        <xdr:cNvCxnSpPr/>
      </xdr:nvCxnSpPr>
      <xdr:spPr>
        <a:xfrm>
          <a:off x="10855325" y="3670300"/>
          <a:ext cx="4857750" cy="184785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990600</xdr:colOff>
      <xdr:row>17</xdr:row>
      <xdr:rowOff>139700</xdr:rowOff>
    </xdr:from>
    <xdr:to>
      <xdr:col>15</xdr:col>
      <xdr:colOff>774700</xdr:colOff>
      <xdr:row>27</xdr:row>
      <xdr:rowOff>63500</xdr:rowOff>
    </xdr:to>
    <xdr:cxnSp macro="">
      <xdr:nvCxnSpPr>
        <xdr:cNvPr id="11" name="Straight Arrow Connector 10">
          <a:extLst>
            <a:ext uri="{FF2B5EF4-FFF2-40B4-BE49-F238E27FC236}">
              <a16:creationId xmlns:a16="http://schemas.microsoft.com/office/drawing/2014/main" id="{00000000-0008-0000-1D00-00000B000000}"/>
            </a:ext>
          </a:extLst>
        </xdr:cNvPr>
        <xdr:cNvCxnSpPr/>
      </xdr:nvCxnSpPr>
      <xdr:spPr>
        <a:xfrm flipH="1">
          <a:off x="2209800" y="3378200"/>
          <a:ext cx="11671300" cy="2752725"/>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977900</xdr:colOff>
      <xdr:row>25</xdr:row>
      <xdr:rowOff>177800</xdr:rowOff>
    </xdr:from>
    <xdr:to>
      <xdr:col>17</xdr:col>
      <xdr:colOff>355600</xdr:colOff>
      <xdr:row>27</xdr:row>
      <xdr:rowOff>165100</xdr:rowOff>
    </xdr:to>
    <xdr:cxnSp macro="">
      <xdr:nvCxnSpPr>
        <xdr:cNvPr id="12" name="Straight Arrow Connector 11">
          <a:extLst>
            <a:ext uri="{FF2B5EF4-FFF2-40B4-BE49-F238E27FC236}">
              <a16:creationId xmlns:a16="http://schemas.microsoft.com/office/drawing/2014/main" id="{00000000-0008-0000-1D00-00000C000000}"/>
            </a:ext>
          </a:extLst>
        </xdr:cNvPr>
        <xdr:cNvCxnSpPr/>
      </xdr:nvCxnSpPr>
      <xdr:spPr>
        <a:xfrm flipV="1">
          <a:off x="3340100" y="5711825"/>
          <a:ext cx="11636375" cy="52070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0</xdr:colOff>
      <xdr:row>3</xdr:row>
      <xdr:rowOff>0</xdr:rowOff>
    </xdr:from>
    <xdr:to>
      <xdr:col>25</xdr:col>
      <xdr:colOff>494089</xdr:colOff>
      <xdr:row>7</xdr:row>
      <xdr:rowOff>142875</xdr:rowOff>
    </xdr:to>
    <xdr:sp macro="" textlink="">
      <xdr:nvSpPr>
        <xdr:cNvPr id="14" name="Rounded Rectangle 4">
          <a:extLst>
            <a:ext uri="{FF2B5EF4-FFF2-40B4-BE49-F238E27FC236}">
              <a16:creationId xmlns:a16="http://schemas.microsoft.com/office/drawing/2014/main" id="{00000000-0008-0000-1D00-00000E000000}"/>
            </a:ext>
          </a:extLst>
        </xdr:cNvPr>
        <xdr:cNvSpPr/>
      </xdr:nvSpPr>
      <xdr:spPr>
        <a:xfrm>
          <a:off x="16446500" y="5715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xdr:col>
      <xdr:colOff>237445</xdr:colOff>
      <xdr:row>1</xdr:row>
      <xdr:rowOff>10885</xdr:rowOff>
    </xdr:from>
    <xdr:to>
      <xdr:col>4</xdr:col>
      <xdr:colOff>369888</xdr:colOff>
      <xdr:row>6</xdr:row>
      <xdr:rowOff>144236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1456645" y="201385"/>
          <a:ext cx="1351643"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10</xdr:col>
      <xdr:colOff>222250</xdr:colOff>
      <xdr:row>9</xdr:row>
      <xdr:rowOff>6350</xdr:rowOff>
    </xdr:from>
    <xdr:to>
      <xdr:col>10</xdr:col>
      <xdr:colOff>254000</xdr:colOff>
      <xdr:row>38</xdr:row>
      <xdr:rowOff>0</xdr:rowOff>
    </xdr:to>
    <xdr:cxnSp macro="">
      <xdr:nvCxnSpPr>
        <xdr:cNvPr id="3" name="Straight Connector 2">
          <a:extLst>
            <a:ext uri="{FF2B5EF4-FFF2-40B4-BE49-F238E27FC236}">
              <a16:creationId xmlns:a16="http://schemas.microsoft.com/office/drawing/2014/main" id="{00000000-0008-0000-1E00-000003000000}"/>
            </a:ext>
          </a:extLst>
        </xdr:cNvPr>
        <xdr:cNvCxnSpPr/>
      </xdr:nvCxnSpPr>
      <xdr:spPr>
        <a:xfrm>
          <a:off x="8823325" y="1720850"/>
          <a:ext cx="31750" cy="63373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781051</xdr:colOff>
      <xdr:row>1</xdr:row>
      <xdr:rowOff>38100</xdr:rowOff>
    </xdr:from>
    <xdr:to>
      <xdr:col>10</xdr:col>
      <xdr:colOff>355600</xdr:colOff>
      <xdr:row>5</xdr:row>
      <xdr:rowOff>139700</xdr:rowOff>
    </xdr:to>
    <xdr:sp macro="" textlink="">
      <xdr:nvSpPr>
        <xdr:cNvPr id="4" name="Rounded Rectangle 3">
          <a:extLst>
            <a:ext uri="{FF2B5EF4-FFF2-40B4-BE49-F238E27FC236}">
              <a16:creationId xmlns:a16="http://schemas.microsoft.com/office/drawing/2014/main" id="{00000000-0008-0000-1E00-000004000000}"/>
            </a:ext>
          </a:extLst>
        </xdr:cNvPr>
        <xdr:cNvSpPr/>
      </xdr:nvSpPr>
      <xdr:spPr>
        <a:xfrm>
          <a:off x="3829051" y="228600"/>
          <a:ext cx="5127624" cy="8636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rgbClr val="C00000"/>
              </a:solidFill>
              <a:latin typeface="Lucida Bright" panose="02040602050505020304" pitchFamily="18" charset="0"/>
              <a:cs typeface="FrankRuehl" panose="020E0503060101010101" pitchFamily="34" charset="-79"/>
            </a:rPr>
            <a:t>SPC Problem</a:t>
          </a:r>
          <a:r>
            <a:rPr lang="en-US" sz="3600" b="0" i="0" baseline="0">
              <a:solidFill>
                <a:srgbClr val="C00000"/>
              </a:solidFill>
              <a:latin typeface="Lucida Bright" panose="02040602050505020304" pitchFamily="18" charset="0"/>
              <a:cs typeface="FrankRuehl" panose="020E0503060101010101" pitchFamily="34" charset="-79"/>
            </a:rPr>
            <a:t> 6</a:t>
          </a:r>
        </a:p>
      </xdr:txBody>
    </xdr:sp>
    <xdr:clientData/>
  </xdr:twoCellAnchor>
  <xdr:twoCellAnchor>
    <xdr:from>
      <xdr:col>0</xdr:col>
      <xdr:colOff>287338</xdr:colOff>
      <xdr:row>10</xdr:row>
      <xdr:rowOff>151155</xdr:rowOff>
    </xdr:from>
    <xdr:to>
      <xdr:col>9</xdr:col>
      <xdr:colOff>357188</xdr:colOff>
      <xdr:row>40</xdr:row>
      <xdr:rowOff>163286</xdr:rowOff>
    </xdr:to>
    <xdr:sp macro="" textlink="">
      <xdr:nvSpPr>
        <xdr:cNvPr id="5" name="TextBox 4">
          <a:extLst>
            <a:ext uri="{FF2B5EF4-FFF2-40B4-BE49-F238E27FC236}">
              <a16:creationId xmlns:a16="http://schemas.microsoft.com/office/drawing/2014/main" id="{00000000-0008-0000-1E00-000005000000}"/>
            </a:ext>
          </a:extLst>
        </xdr:cNvPr>
        <xdr:cNvSpPr txBox="1"/>
      </xdr:nvSpPr>
      <xdr:spPr>
        <a:xfrm>
          <a:off x="287338" y="2056155"/>
          <a:ext cx="8002814" cy="69109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t>The quality assurance manager is assessing the capability of a process that</a:t>
          </a:r>
          <a:r>
            <a:rPr lang="en-US" sz="2400" baseline="0"/>
            <a:t> puts pressurized grease in an aerosol can. </a:t>
          </a:r>
        </a:p>
        <a:p>
          <a:endParaRPr lang="en-US" sz="2400" baseline="0"/>
        </a:p>
        <a:p>
          <a:r>
            <a:rPr lang="en-US" sz="2400" baseline="0"/>
            <a:t>The design specifications call for an average of </a:t>
          </a:r>
          <a:r>
            <a:rPr lang="en-US" sz="2400" b="1" baseline="0">
              <a:solidFill>
                <a:srgbClr val="C00000"/>
              </a:solidFill>
            </a:rPr>
            <a:t>60</a:t>
          </a:r>
          <a:r>
            <a:rPr lang="en-US" sz="2400" baseline="0"/>
            <a:t> pounds per square inch (psi) of pressure in each can with an upper tolerance limit of </a:t>
          </a:r>
          <a:r>
            <a:rPr lang="en-US" sz="2400" b="1" baseline="0">
              <a:solidFill>
                <a:srgbClr val="C00000"/>
              </a:solidFill>
            </a:rPr>
            <a:t>65</a:t>
          </a:r>
          <a:r>
            <a:rPr lang="en-US" sz="2400" baseline="0"/>
            <a:t> psi and a lower tolerance limit of </a:t>
          </a:r>
          <a:r>
            <a:rPr lang="en-US" sz="2400" b="1" baseline="0">
              <a:solidFill>
                <a:srgbClr val="C00000"/>
              </a:solidFill>
            </a:rPr>
            <a:t>55</a:t>
          </a:r>
          <a:r>
            <a:rPr lang="en-US" sz="2400" baseline="0"/>
            <a:t> psi.</a:t>
          </a:r>
        </a:p>
        <a:p>
          <a:endParaRPr lang="en-US" sz="2400" baseline="0"/>
        </a:p>
        <a:p>
          <a:r>
            <a:rPr lang="en-US" sz="2400" baseline="0"/>
            <a:t>A sample is taken from production and it is found that the cans average </a:t>
          </a:r>
          <a:r>
            <a:rPr lang="en-US" sz="2400" b="1" baseline="0">
              <a:solidFill>
                <a:srgbClr val="C00000"/>
              </a:solidFill>
            </a:rPr>
            <a:t>61</a:t>
          </a:r>
          <a:r>
            <a:rPr lang="en-US" sz="2400" baseline="0"/>
            <a:t> psi with a standard deviation of</a:t>
          </a:r>
          <a:r>
            <a:rPr lang="en-US" sz="2400" b="1" baseline="0">
              <a:solidFill>
                <a:srgbClr val="C00000"/>
              </a:solidFill>
            </a:rPr>
            <a:t> 2 </a:t>
          </a:r>
          <a:r>
            <a:rPr lang="en-US" sz="2400" baseline="0"/>
            <a:t>psi. </a:t>
          </a:r>
        </a:p>
        <a:p>
          <a:endParaRPr lang="en-US" sz="2400" baseline="0"/>
        </a:p>
        <a:p>
          <a:r>
            <a:rPr lang="en-US" sz="2400" baseline="0"/>
            <a:t>What is the capability of the process?</a:t>
          </a:r>
        </a:p>
        <a:p>
          <a:endParaRPr lang="en-US" sz="2400" baseline="0"/>
        </a:p>
        <a:p>
          <a:r>
            <a:rPr lang="en-US" sz="2400" baseline="0"/>
            <a:t>What is the probability of producing a defect?</a:t>
          </a:r>
        </a:p>
        <a:p>
          <a:endParaRPr lang="en-US" sz="2400" baseline="0"/>
        </a:p>
        <a:p>
          <a:r>
            <a:rPr lang="en-US" sz="2400" baseline="0"/>
            <a:t>Cpk = process capability</a:t>
          </a:r>
        </a:p>
        <a:p>
          <a:r>
            <a:rPr lang="en-US" sz="2400" baseline="0"/>
            <a:t>UTL = upper tolerance limit</a:t>
          </a:r>
        </a:p>
        <a:p>
          <a:r>
            <a:rPr lang="en-US" sz="2400" baseline="0"/>
            <a:t>LTL = lower tolerance limit</a:t>
          </a:r>
        </a:p>
      </xdr:txBody>
    </xdr:sp>
    <xdr:clientData/>
  </xdr:twoCellAnchor>
  <xdr:twoCellAnchor>
    <xdr:from>
      <xdr:col>11</xdr:col>
      <xdr:colOff>750094</xdr:colOff>
      <xdr:row>4</xdr:row>
      <xdr:rowOff>11906</xdr:rowOff>
    </xdr:from>
    <xdr:to>
      <xdr:col>16</xdr:col>
      <xdr:colOff>636965</xdr:colOff>
      <xdr:row>8</xdr:row>
      <xdr:rowOff>154781</xdr:rowOff>
    </xdr:to>
    <xdr:sp macro="" textlink="">
      <xdr:nvSpPr>
        <xdr:cNvPr id="6" name="Rounded Rectangle 4">
          <a:hlinkClick xmlns:r="http://schemas.openxmlformats.org/officeDocument/2006/relationships" r:id="rId2"/>
          <a:extLst>
            <a:ext uri="{FF2B5EF4-FFF2-40B4-BE49-F238E27FC236}">
              <a16:creationId xmlns:a16="http://schemas.microsoft.com/office/drawing/2014/main" id="{00000000-0008-0000-1E00-000006000000}"/>
            </a:ext>
          </a:extLst>
        </xdr:cNvPr>
        <xdr:cNvSpPr/>
      </xdr:nvSpPr>
      <xdr:spPr>
        <a:xfrm>
          <a:off x="10351294" y="773906"/>
          <a:ext cx="3534946"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 Solution</a:t>
          </a:r>
        </a:p>
      </xdr:txBody>
    </xdr:sp>
    <xdr:clientData/>
  </xdr:twoCellAnchor>
  <xdr:twoCellAnchor>
    <xdr:from>
      <xdr:col>10</xdr:col>
      <xdr:colOff>618331</xdr:colOff>
      <xdr:row>9</xdr:row>
      <xdr:rowOff>156711</xdr:rowOff>
    </xdr:from>
    <xdr:to>
      <xdr:col>18</xdr:col>
      <xdr:colOff>464343</xdr:colOff>
      <xdr:row>20</xdr:row>
      <xdr:rowOff>79375</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E00-000007000000}"/>
                </a:ext>
              </a:extLst>
            </xdr:cNvPr>
            <xdr:cNvSpPr txBox="1"/>
          </xdr:nvSpPr>
          <xdr:spPr>
            <a:xfrm>
              <a:off x="9190831" y="1871211"/>
              <a:ext cx="6196012" cy="252616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1</a:t>
              </a:r>
              <a:r>
                <a:rPr lang="en-US" sz="2400" baseline="0"/>
                <a:t>: Collect the data from the problem</a:t>
              </a:r>
            </a:p>
            <a:p>
              <a:endParaRPr lang="en-US" sz="2400" baseline="0"/>
            </a:p>
            <a:p>
              <a:r>
                <a:rPr lang="en-US" sz="2400" baseline="0"/>
                <a:t>UTL = 65</a:t>
              </a:r>
              <a:r>
                <a:rPr lang="en-US" sz="2400"/>
                <a:t> </a:t>
              </a:r>
            </a:p>
            <a:p>
              <a:r>
                <a:rPr lang="en-US" sz="2400" baseline="0"/>
                <a:t>LTL = 55</a:t>
              </a:r>
            </a:p>
            <a:p>
              <a14:m>
                <m:oMath xmlns:m="http://schemas.openxmlformats.org/officeDocument/2006/math">
                  <m:bar>
                    <m:barPr>
                      <m:pos m:val="top"/>
                      <m:ctrlPr>
                        <a:rPr lang="en-US" sz="2400" i="1" baseline="0">
                          <a:solidFill>
                            <a:schemeClr val="dk1"/>
                          </a:solidFill>
                          <a:effectLst/>
                          <a:latin typeface="Cambria Math" panose="02040503050406030204" pitchFamily="18" charset="0"/>
                          <a:ea typeface="+mn-ea"/>
                          <a:cs typeface="+mn-cs"/>
                        </a:rPr>
                      </m:ctrlPr>
                    </m:barPr>
                    <m:e>
                      <m:r>
                        <a:rPr lang="en-US" sz="2400" b="0" i="1" baseline="0">
                          <a:solidFill>
                            <a:schemeClr val="dk1"/>
                          </a:solidFill>
                          <a:effectLst/>
                          <a:latin typeface="Cambria Math" panose="02040503050406030204" pitchFamily="18" charset="0"/>
                          <a:ea typeface="+mn-ea"/>
                          <a:cs typeface="+mn-cs"/>
                        </a:rPr>
                        <m:t>𝑋</m:t>
                      </m:r>
                    </m:e>
                  </m:bar>
                </m:oMath>
              </a14:m>
              <a:r>
                <a:rPr lang="en-US" sz="2400" baseline="0"/>
                <a:t>= 61</a:t>
              </a:r>
            </a:p>
            <a:p>
              <a:r>
                <a:rPr lang="en-US" sz="2400" baseline="0"/>
                <a:t>σ = 2</a:t>
              </a:r>
            </a:p>
            <a:p>
              <a:endParaRPr lang="en-US" sz="2400" baseline="0"/>
            </a:p>
          </xdr:txBody>
        </xdr:sp>
      </mc:Choice>
      <mc:Fallback xmlns="">
        <xdr:sp macro="" textlink="">
          <xdr:nvSpPr>
            <xdr:cNvPr id="7" name="TextBox 6">
              <a:extLst>
                <a:ext uri="{FF2B5EF4-FFF2-40B4-BE49-F238E27FC236}">
                  <a16:creationId xmlns:a16="http://schemas.microsoft.com/office/drawing/2014/main" id="{00000000-0008-0000-1D00-000007000000}"/>
                </a:ext>
              </a:extLst>
            </xdr:cNvPr>
            <xdr:cNvSpPr txBox="1"/>
          </xdr:nvSpPr>
          <xdr:spPr>
            <a:xfrm>
              <a:off x="9190831" y="1871211"/>
              <a:ext cx="6196012" cy="252616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1</a:t>
              </a:r>
              <a:r>
                <a:rPr lang="en-US" sz="2400" baseline="0"/>
                <a:t>: Collect the data from the problem</a:t>
              </a:r>
            </a:p>
            <a:p>
              <a:endParaRPr lang="en-US" sz="2400" baseline="0"/>
            </a:p>
            <a:p>
              <a:r>
                <a:rPr lang="en-US" sz="2400" baseline="0"/>
                <a:t>UTL = 65</a:t>
              </a:r>
              <a:r>
                <a:rPr lang="en-US" sz="2400"/>
                <a:t> </a:t>
              </a:r>
            </a:p>
            <a:p>
              <a:r>
                <a:rPr lang="en-US" sz="2400" baseline="0"/>
                <a:t>LTL = 55</a:t>
              </a:r>
            </a:p>
            <a:p>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𝑋</a:t>
              </a:r>
              <a:r>
                <a:rPr lang="en-US" sz="2400" baseline="0"/>
                <a:t>= 61</a:t>
              </a:r>
            </a:p>
            <a:p>
              <a:r>
                <a:rPr lang="en-US" sz="2400" baseline="0"/>
                <a:t>σ = 2</a:t>
              </a:r>
            </a:p>
            <a:p>
              <a:endParaRPr lang="en-US" sz="2400" baseline="0"/>
            </a:p>
          </xdr:txBody>
        </xdr:sp>
      </mc:Fallback>
    </mc:AlternateContent>
    <xdr:clientData/>
  </xdr:twoCellAnchor>
  <xdr:twoCellAnchor>
    <xdr:from>
      <xdr:col>10</xdr:col>
      <xdr:colOff>642938</xdr:colOff>
      <xdr:row>20</xdr:row>
      <xdr:rowOff>178594</xdr:rowOff>
    </xdr:from>
    <xdr:to>
      <xdr:col>18</xdr:col>
      <xdr:colOff>435429</xdr:colOff>
      <xdr:row>29</xdr:row>
      <xdr:rowOff>122464</xdr:rowOff>
    </xdr:to>
    <xdr:sp macro="" textlink="">
      <xdr:nvSpPr>
        <xdr:cNvPr id="8" name="TextBox 7">
          <a:extLst>
            <a:ext uri="{FF2B5EF4-FFF2-40B4-BE49-F238E27FC236}">
              <a16:creationId xmlns:a16="http://schemas.microsoft.com/office/drawing/2014/main" id="{00000000-0008-0000-1E00-000008000000}"/>
            </a:ext>
          </a:extLst>
        </xdr:cNvPr>
        <xdr:cNvSpPr txBox="1"/>
      </xdr:nvSpPr>
      <xdr:spPr>
        <a:xfrm>
          <a:off x="9256259" y="4505665"/>
          <a:ext cx="6147027" cy="239315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2</a:t>
          </a:r>
          <a:r>
            <a:rPr lang="en-US" sz="2400" baseline="0"/>
            <a:t>: Calculate the Cpk Index</a:t>
          </a:r>
        </a:p>
        <a:p>
          <a:r>
            <a:rPr lang="en-US" sz="2400" baseline="0"/>
            <a:t>Cpk = (61-55)/(3*2) </a:t>
          </a:r>
        </a:p>
        <a:p>
          <a:r>
            <a:rPr lang="en-US" sz="2400" baseline="0"/>
            <a:t>or</a:t>
          </a:r>
        </a:p>
        <a:p>
          <a:r>
            <a:rPr lang="en-US" sz="2400" baseline="0"/>
            <a:t>        =(65-61)/(3*2)</a:t>
          </a:r>
        </a:p>
        <a:p>
          <a:endParaRPr lang="en-US" sz="2400" baseline="0"/>
        </a:p>
        <a:p>
          <a:r>
            <a:rPr lang="en-US" sz="2400" baseline="0"/>
            <a:t>Select the smaller number, which is 0.6667</a:t>
          </a:r>
        </a:p>
      </xdr:txBody>
    </xdr:sp>
    <xdr:clientData/>
  </xdr:twoCellAnchor>
  <xdr:twoCellAnchor>
    <xdr:from>
      <xdr:col>10</xdr:col>
      <xdr:colOff>612323</xdr:colOff>
      <xdr:row>30</xdr:row>
      <xdr:rowOff>60553</xdr:rowOff>
    </xdr:from>
    <xdr:to>
      <xdr:col>18</xdr:col>
      <xdr:colOff>477271</xdr:colOff>
      <xdr:row>45</xdr:row>
      <xdr:rowOff>15307</xdr:rowOff>
    </xdr:to>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1E00-00000A000000}"/>
                </a:ext>
              </a:extLst>
            </xdr:cNvPr>
            <xdr:cNvSpPr txBox="1"/>
          </xdr:nvSpPr>
          <xdr:spPr>
            <a:xfrm>
              <a:off x="9225644" y="7027410"/>
              <a:ext cx="6219484" cy="311161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3</a:t>
              </a:r>
              <a:r>
                <a:rPr lang="en-US" sz="2400" baseline="0"/>
                <a:t>: Calculate the probability of producing a defect. Probability of a can with less than 55 psi.</a:t>
              </a:r>
            </a:p>
            <a:p>
              <a:endParaRPr lang="en-US" sz="2400" baseline="0"/>
            </a:p>
            <a:p>
              <a:r>
                <a:rPr lang="en-US" sz="2400" b="1" baseline="0">
                  <a:solidFill>
                    <a:srgbClr val="C00000"/>
                  </a:solidFill>
                </a:rPr>
                <a:t>z = ((LTL-</a:t>
              </a:r>
              <a14:m>
                <m:oMath xmlns:m="http://schemas.openxmlformats.org/officeDocument/2006/math">
                  <m:bar>
                    <m:barPr>
                      <m:pos m:val="top"/>
                      <m:ctrlPr>
                        <a:rPr lang="en-US" sz="2400" b="1" i="1" baseline="0">
                          <a:solidFill>
                            <a:srgbClr val="C00000"/>
                          </a:solidFill>
                          <a:latin typeface="Cambria Math" panose="02040503050406030204" pitchFamily="18" charset="0"/>
                        </a:rPr>
                      </m:ctrlPr>
                    </m:barPr>
                    <m:e>
                      <m:r>
                        <a:rPr lang="en-US" sz="2400" b="1" i="1" baseline="0">
                          <a:solidFill>
                            <a:srgbClr val="C00000"/>
                          </a:solidFill>
                          <a:latin typeface="Cambria Math" panose="02040503050406030204" pitchFamily="18" charset="0"/>
                        </a:rPr>
                        <m:t>𝒙</m:t>
                      </m:r>
                    </m:e>
                  </m:bar>
                </m:oMath>
              </a14:m>
              <a:r>
                <a:rPr lang="en-US" sz="2400" b="1" baseline="0">
                  <a:solidFill>
                    <a:srgbClr val="C00000"/>
                  </a:solidFill>
                </a:rPr>
                <a:t>)/</a:t>
              </a:r>
              <a:r>
                <a:rPr lang="el-GR" sz="2400" b="1" baseline="0">
                  <a:solidFill>
                    <a:srgbClr val="C00000"/>
                  </a:solidFill>
                </a:rPr>
                <a:t>σ</a:t>
              </a:r>
              <a:r>
                <a:rPr lang="en-US" sz="2400" b="1" baseline="0">
                  <a:solidFill>
                    <a:srgbClr val="C00000"/>
                  </a:solidFill>
                </a:rPr>
                <a:t>) </a:t>
              </a:r>
              <a:r>
                <a:rPr lang="en-US" sz="2400" baseline="0"/>
                <a:t>= (55-61)/2= -3.00</a:t>
              </a:r>
            </a:p>
            <a:p>
              <a:endParaRPr lang="en-US" sz="2400" baseline="0"/>
            </a:p>
            <a:p>
              <a:endParaRPr lang="en-US" sz="2400" baseline="0"/>
            </a:p>
            <a:p>
              <a:r>
                <a:rPr lang="en-US" sz="2400" baseline="0"/>
                <a:t>NORM.S.DIST(-3) = 0.0013 </a:t>
              </a:r>
            </a:p>
          </xdr:txBody>
        </xdr:sp>
      </mc:Choice>
      <mc:Fallback xmlns="">
        <xdr:sp macro="" textlink="">
          <xdr:nvSpPr>
            <xdr:cNvPr id="10" name="TextBox 9">
              <a:extLst>
                <a:ext uri="{FF2B5EF4-FFF2-40B4-BE49-F238E27FC236}">
                  <a16:creationId xmlns:a16="http://schemas.microsoft.com/office/drawing/2014/main" id="{00000000-0008-0000-1D00-00000A000000}"/>
                </a:ext>
              </a:extLst>
            </xdr:cNvPr>
            <xdr:cNvSpPr txBox="1"/>
          </xdr:nvSpPr>
          <xdr:spPr>
            <a:xfrm>
              <a:off x="9225644" y="7027410"/>
              <a:ext cx="6219484" cy="311161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3</a:t>
              </a:r>
              <a:r>
                <a:rPr lang="en-US" sz="2400" baseline="0"/>
                <a:t>: Calculate the probability of producing a defect. Probability of a can with less than 55 psi.</a:t>
              </a:r>
            </a:p>
            <a:p>
              <a:endParaRPr lang="en-US" sz="2400" baseline="0"/>
            </a:p>
            <a:p>
              <a:r>
                <a:rPr lang="en-US" sz="2400" b="1" baseline="0">
                  <a:solidFill>
                    <a:srgbClr val="C00000"/>
                  </a:solidFill>
                </a:rPr>
                <a:t>z = ((LTL-</a:t>
              </a:r>
              <a:r>
                <a:rPr lang="en-US" sz="2400" b="1" i="0" baseline="0">
                  <a:solidFill>
                    <a:srgbClr val="C00000"/>
                  </a:solidFill>
                  <a:latin typeface="Cambria Math" panose="02040503050406030204" pitchFamily="18" charset="0"/>
                </a:rPr>
                <a:t>¯𝒙</a:t>
              </a:r>
              <a:r>
                <a:rPr lang="en-US" sz="2400" b="1" baseline="0">
                  <a:solidFill>
                    <a:srgbClr val="C00000"/>
                  </a:solidFill>
                </a:rPr>
                <a:t>)/</a:t>
              </a:r>
              <a:r>
                <a:rPr lang="el-GR" sz="2400" b="1" baseline="0">
                  <a:solidFill>
                    <a:srgbClr val="C00000"/>
                  </a:solidFill>
                </a:rPr>
                <a:t>σ</a:t>
              </a:r>
              <a:r>
                <a:rPr lang="en-US" sz="2400" b="1" baseline="0">
                  <a:solidFill>
                    <a:srgbClr val="C00000"/>
                  </a:solidFill>
                </a:rPr>
                <a:t>) </a:t>
              </a:r>
              <a:r>
                <a:rPr lang="en-US" sz="2400" baseline="0"/>
                <a:t>= (55-61)/2= -3.00</a:t>
              </a:r>
            </a:p>
            <a:p>
              <a:endParaRPr lang="en-US" sz="2400" baseline="0"/>
            </a:p>
            <a:p>
              <a:endParaRPr lang="en-US" sz="2400" baseline="0"/>
            </a:p>
            <a:p>
              <a:r>
                <a:rPr lang="en-US" sz="2400" baseline="0"/>
                <a:t>NORM.S.DIST(-3) = 0.0013 </a:t>
              </a:r>
            </a:p>
          </xdr:txBody>
        </xdr:sp>
      </mc:Fallback>
    </mc:AlternateContent>
    <xdr:clientData/>
  </xdr:twoCellAnchor>
  <xdr:twoCellAnchor>
    <xdr:from>
      <xdr:col>10</xdr:col>
      <xdr:colOff>714375</xdr:colOff>
      <xdr:row>46</xdr:row>
      <xdr:rowOff>35720</xdr:rowOff>
    </xdr:from>
    <xdr:to>
      <xdr:col>18</xdr:col>
      <xdr:colOff>485776</xdr:colOff>
      <xdr:row>60</xdr:row>
      <xdr:rowOff>166688</xdr:rowOff>
    </xdr:to>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1E00-00000B000000}"/>
                </a:ext>
              </a:extLst>
            </xdr:cNvPr>
            <xdr:cNvSpPr txBox="1"/>
          </xdr:nvSpPr>
          <xdr:spPr>
            <a:xfrm>
              <a:off x="9310688" y="10108408"/>
              <a:ext cx="6105526" cy="310753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4</a:t>
              </a:r>
              <a:r>
                <a:rPr lang="en-US" sz="2400" baseline="0"/>
                <a:t>: Calculate the probability of producing a defect. Probability of a can with more than 65 psi.</a:t>
              </a:r>
            </a:p>
            <a:p>
              <a:endParaRPr lang="en-US" sz="2400" baseline="0"/>
            </a:p>
            <a:p>
              <a:r>
                <a:rPr lang="en-US" sz="2400" b="1" baseline="0">
                  <a:solidFill>
                    <a:srgbClr val="C00000"/>
                  </a:solidFill>
                </a:rPr>
                <a:t>z = ((UTL-</a:t>
              </a:r>
              <a14:m>
                <m:oMath xmlns:m="http://schemas.openxmlformats.org/officeDocument/2006/math">
                  <m:bar>
                    <m:barPr>
                      <m:pos m:val="top"/>
                      <m:ctrlPr>
                        <a:rPr lang="en-US" sz="2400" b="1" i="1" baseline="0">
                          <a:solidFill>
                            <a:srgbClr val="C00000"/>
                          </a:solidFill>
                          <a:latin typeface="Cambria Math" panose="02040503050406030204" pitchFamily="18" charset="0"/>
                        </a:rPr>
                      </m:ctrlPr>
                    </m:barPr>
                    <m:e>
                      <m:r>
                        <a:rPr lang="en-US" sz="2400" b="1" i="1" baseline="0">
                          <a:solidFill>
                            <a:srgbClr val="C00000"/>
                          </a:solidFill>
                          <a:latin typeface="Cambria Math" panose="02040503050406030204" pitchFamily="18" charset="0"/>
                        </a:rPr>
                        <m:t>𝒙</m:t>
                      </m:r>
                    </m:e>
                  </m:bar>
                </m:oMath>
              </a14:m>
              <a:r>
                <a:rPr lang="en-US" sz="2400" b="1" baseline="0">
                  <a:solidFill>
                    <a:srgbClr val="C00000"/>
                  </a:solidFill>
                </a:rPr>
                <a:t>)/</a:t>
              </a:r>
              <a:r>
                <a:rPr lang="el-GR" sz="2400" b="1" baseline="0">
                  <a:solidFill>
                    <a:srgbClr val="C00000"/>
                  </a:solidFill>
                </a:rPr>
                <a:t>σ</a:t>
              </a:r>
              <a:r>
                <a:rPr lang="en-US" sz="2400" b="1" baseline="0">
                  <a:solidFill>
                    <a:srgbClr val="C00000"/>
                  </a:solidFill>
                </a:rPr>
                <a:t>) </a:t>
              </a:r>
              <a:r>
                <a:rPr lang="en-US" sz="2400" baseline="0"/>
                <a:t>=(65-61)/2= 2.00</a:t>
              </a:r>
            </a:p>
            <a:p>
              <a:endParaRPr lang="en-US" sz="2400" baseline="0"/>
            </a:p>
            <a:p>
              <a:r>
                <a:rPr lang="en-US" sz="2400" baseline="0"/>
                <a:t>1 - NORM.S.DIST(2) = 0.0228 </a:t>
              </a:r>
            </a:p>
          </xdr:txBody>
        </xdr:sp>
      </mc:Choice>
      <mc:Fallback xmlns="">
        <xdr:sp macro="" textlink="">
          <xdr:nvSpPr>
            <xdr:cNvPr id="11" name="TextBox 10">
              <a:extLst>
                <a:ext uri="{FF2B5EF4-FFF2-40B4-BE49-F238E27FC236}">
                  <a16:creationId xmlns="" xmlns:a16="http://schemas.microsoft.com/office/drawing/2014/main" xmlns:a14="http://schemas.microsoft.com/office/drawing/2010/main" id="{BE83F36A-53B5-448D-96FE-BE0E7013FC6E}"/>
                </a:ext>
              </a:extLst>
            </xdr:cNvPr>
            <xdr:cNvSpPr txBox="1"/>
          </xdr:nvSpPr>
          <xdr:spPr>
            <a:xfrm>
              <a:off x="9310688" y="10108408"/>
              <a:ext cx="6105526" cy="310753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4</a:t>
              </a:r>
              <a:r>
                <a:rPr lang="en-US" sz="2400" baseline="0"/>
                <a:t>: Calculate the probability of producing a defect. Probability of a can with more than 65 psi.</a:t>
              </a:r>
            </a:p>
            <a:p>
              <a:endParaRPr lang="en-US" sz="2400" baseline="0"/>
            </a:p>
            <a:p>
              <a:r>
                <a:rPr lang="en-US" sz="2400" b="1" baseline="0">
                  <a:solidFill>
                    <a:srgbClr val="C00000"/>
                  </a:solidFill>
                </a:rPr>
                <a:t>z = ((UTL-</a:t>
              </a:r>
              <a:r>
                <a:rPr lang="en-US" sz="2400" b="1" i="0" baseline="0">
                  <a:solidFill>
                    <a:srgbClr val="C00000"/>
                  </a:solidFill>
                  <a:latin typeface="Cambria Math"/>
                </a:rPr>
                <a:t>¯</a:t>
              </a:r>
              <a:r>
                <a:rPr lang="en-US" sz="2400" b="1" i="0" baseline="0">
                  <a:solidFill>
                    <a:srgbClr val="C00000"/>
                  </a:solidFill>
                  <a:latin typeface="Cambria Math" panose="02040503050406030204" pitchFamily="18" charset="0"/>
                </a:rPr>
                <a:t>𝒙</a:t>
              </a:r>
              <a:r>
                <a:rPr lang="en-US" sz="2400" b="1" baseline="0">
                  <a:solidFill>
                    <a:srgbClr val="C00000"/>
                  </a:solidFill>
                </a:rPr>
                <a:t>)/</a:t>
              </a:r>
              <a:r>
                <a:rPr lang="el-GR" sz="2400" b="1" baseline="0">
                  <a:solidFill>
                    <a:srgbClr val="C00000"/>
                  </a:solidFill>
                </a:rPr>
                <a:t>σ</a:t>
              </a:r>
              <a:r>
                <a:rPr lang="en-US" sz="2400" b="1" baseline="0">
                  <a:solidFill>
                    <a:srgbClr val="C00000"/>
                  </a:solidFill>
                </a:rPr>
                <a:t>) </a:t>
              </a:r>
              <a:r>
                <a:rPr lang="en-US" sz="2400" baseline="0"/>
                <a:t>=(65-61)/2= 2.00</a:t>
              </a:r>
            </a:p>
            <a:p>
              <a:endParaRPr lang="en-US" sz="2400" baseline="0"/>
            </a:p>
            <a:p>
              <a:r>
                <a:rPr lang="en-US" sz="2400" baseline="0"/>
                <a:t>1 - NORM.S.DIST(2) = 0.0228 </a:t>
              </a:r>
            </a:p>
          </xdr:txBody>
        </xdr:sp>
      </mc:Fallback>
    </mc:AlternateContent>
    <xdr:clientData/>
  </xdr:twoCellAnchor>
  <xdr:twoCellAnchor>
    <xdr:from>
      <xdr:col>10</xdr:col>
      <xdr:colOff>676275</xdr:colOff>
      <xdr:row>62</xdr:row>
      <xdr:rowOff>116683</xdr:rowOff>
    </xdr:from>
    <xdr:to>
      <xdr:col>18</xdr:col>
      <xdr:colOff>447676</xdr:colOff>
      <xdr:row>78</xdr:row>
      <xdr:rowOff>59531</xdr:rowOff>
    </xdr:to>
    <xdr:sp macro="" textlink="">
      <xdr:nvSpPr>
        <xdr:cNvPr id="12" name="TextBox 11">
          <a:extLst>
            <a:ext uri="{FF2B5EF4-FFF2-40B4-BE49-F238E27FC236}">
              <a16:creationId xmlns:a16="http://schemas.microsoft.com/office/drawing/2014/main" id="{00000000-0008-0000-1E00-00000C000000}"/>
            </a:ext>
          </a:extLst>
        </xdr:cNvPr>
        <xdr:cNvSpPr txBox="1"/>
      </xdr:nvSpPr>
      <xdr:spPr>
        <a:xfrm>
          <a:off x="9272588" y="13546933"/>
          <a:ext cx="6105526" cy="330041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rgbClr val="C00000"/>
              </a:solidFill>
            </a:rPr>
            <a:t>Step</a:t>
          </a:r>
          <a:r>
            <a:rPr lang="en-US" sz="2400" b="1" baseline="0">
              <a:solidFill>
                <a:srgbClr val="C00000"/>
              </a:solidFill>
            </a:rPr>
            <a:t> 5</a:t>
          </a:r>
          <a:r>
            <a:rPr lang="en-US" sz="2400" baseline="0">
              <a:solidFill>
                <a:schemeClr val="tx1"/>
              </a:solidFill>
            </a:rPr>
            <a:t>:</a:t>
          </a:r>
          <a:r>
            <a:rPr lang="en-US" sz="2400" baseline="0">
              <a:solidFill>
                <a:srgbClr val="FF0000"/>
              </a:solidFill>
            </a:rPr>
            <a:t> </a:t>
          </a:r>
          <a:r>
            <a:rPr lang="en-US" sz="2400" baseline="0"/>
            <a:t>Probability of a can less than 55 psi or more than 65 psi.</a:t>
          </a:r>
        </a:p>
        <a:p>
          <a:endParaRPr lang="en-US" sz="2400" baseline="0"/>
        </a:p>
        <a:p>
          <a:r>
            <a:rPr lang="en-US" sz="2400" b="1">
              <a:solidFill>
                <a:srgbClr val="C00000"/>
              </a:solidFill>
            </a:rPr>
            <a:t>Probability</a:t>
          </a:r>
          <a:r>
            <a:rPr lang="en-US" sz="2400" b="1"/>
            <a:t> </a:t>
          </a:r>
          <a:r>
            <a:rPr lang="en-US" sz="2400"/>
            <a:t>= 0.0013 + 0.00228 = </a:t>
          </a:r>
          <a:r>
            <a:rPr lang="en-US" sz="2400" b="1">
              <a:solidFill>
                <a:srgbClr val="C00000"/>
              </a:solidFill>
            </a:rPr>
            <a:t>0.02410</a:t>
          </a:r>
        </a:p>
        <a:p>
          <a:endParaRPr lang="en-US" sz="2400" baseline="0"/>
        </a:p>
        <a:p>
          <a:r>
            <a:rPr lang="en-US" sz="2400" baseline="0"/>
            <a:t>Approximately </a:t>
          </a:r>
          <a:r>
            <a:rPr lang="en-US" sz="2400" b="1" baseline="0">
              <a:solidFill>
                <a:srgbClr val="C00000"/>
              </a:solidFill>
            </a:rPr>
            <a:t>2.4% </a:t>
          </a:r>
          <a:r>
            <a:rPr lang="en-US" sz="2400" baseline="0"/>
            <a:t>of the cans will be defective.</a:t>
          </a:r>
        </a:p>
      </xdr:txBody>
    </xdr:sp>
    <xdr:clientData/>
  </xdr:twoCellAnchor>
  <xdr:twoCellAnchor>
    <xdr:from>
      <xdr:col>19</xdr:col>
      <xdr:colOff>726281</xdr:colOff>
      <xdr:row>57</xdr:row>
      <xdr:rowOff>333375</xdr:rowOff>
    </xdr:from>
    <xdr:to>
      <xdr:col>19</xdr:col>
      <xdr:colOff>738187</xdr:colOff>
      <xdr:row>68</xdr:row>
      <xdr:rowOff>23812</xdr:rowOff>
    </xdr:to>
    <xdr:cxnSp macro="">
      <xdr:nvCxnSpPr>
        <xdr:cNvPr id="14" name="Straight Arrow Connector 13">
          <a:extLst>
            <a:ext uri="{FF2B5EF4-FFF2-40B4-BE49-F238E27FC236}">
              <a16:creationId xmlns:a16="http://schemas.microsoft.com/office/drawing/2014/main" id="{00000000-0008-0000-1E00-00000E000000}"/>
            </a:ext>
          </a:extLst>
        </xdr:cNvPr>
        <xdr:cNvCxnSpPr/>
      </xdr:nvCxnSpPr>
      <xdr:spPr>
        <a:xfrm>
          <a:off x="16430625" y="12656344"/>
          <a:ext cx="11906" cy="1940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1476375</xdr:colOff>
      <xdr:row>42</xdr:row>
      <xdr:rowOff>-1</xdr:rowOff>
    </xdr:from>
    <xdr:to>
      <xdr:col>20</xdr:col>
      <xdr:colOff>631033</xdr:colOff>
      <xdr:row>68</xdr:row>
      <xdr:rowOff>154781</xdr:rowOff>
    </xdr:to>
    <xdr:cxnSp macro="">
      <xdr:nvCxnSpPr>
        <xdr:cNvPr id="16" name="Connector: Elbow 15">
          <a:extLst>
            <a:ext uri="{FF2B5EF4-FFF2-40B4-BE49-F238E27FC236}">
              <a16:creationId xmlns:a16="http://schemas.microsoft.com/office/drawing/2014/main" id="{00000000-0008-0000-1E00-000010000000}"/>
            </a:ext>
          </a:extLst>
        </xdr:cNvPr>
        <xdr:cNvCxnSpPr/>
      </xdr:nvCxnSpPr>
      <xdr:spPr>
        <a:xfrm rot="5400000">
          <a:off x="14805423" y="11685983"/>
          <a:ext cx="5417344" cy="666752"/>
        </a:xfrm>
        <a:prstGeom prst="bentConnector3">
          <a:avLst>
            <a:gd name="adj1" fmla="val 9989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312964</xdr:colOff>
      <xdr:row>41</xdr:row>
      <xdr:rowOff>272142</xdr:rowOff>
    </xdr:from>
    <xdr:to>
      <xdr:col>9</xdr:col>
      <xdr:colOff>382814</xdr:colOff>
      <xdr:row>68</xdr:row>
      <xdr:rowOff>312964</xdr:rowOff>
    </xdr:to>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1E00-000011000000}"/>
                </a:ext>
              </a:extLst>
            </xdr:cNvPr>
            <xdr:cNvSpPr txBox="1"/>
          </xdr:nvSpPr>
          <xdr:spPr>
            <a:xfrm>
              <a:off x="312964" y="9484178"/>
              <a:ext cx="8002814" cy="563335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t>The</a:t>
              </a:r>
              <a:r>
                <a:rPr lang="en-US" sz="2400" baseline="0"/>
                <a:t> capability index (Cpk) shows how well the parts  being produced fit into the range specified by the design limits.</a:t>
              </a:r>
            </a:p>
            <a:p>
              <a:endParaRPr lang="en-US" sz="2400" baseline="0"/>
            </a:p>
            <a:p>
              <a:r>
                <a:rPr lang="en-US" sz="2400" baseline="0"/>
                <a:t>The capability index Cpk is calculated as the smaller number as follows:</a:t>
              </a:r>
            </a:p>
            <a:p>
              <a:endParaRPr lang="en-US" sz="2400" baseline="0"/>
            </a:p>
            <a:p>
              <a:r>
                <a:rPr lang="en-US" sz="2400" baseline="0"/>
                <a:t>Cpk = Lower of the two:</a:t>
              </a:r>
            </a:p>
            <a:p>
              <a:endParaRPr lang="en-US" sz="2400" baseline="0">
                <a:solidFill>
                  <a:srgbClr val="C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1" baseline="0">
                  <a:solidFill>
                    <a:srgbClr val="C00000"/>
                  </a:solidFill>
                  <a:effectLst/>
                  <a:latin typeface="+mn-lt"/>
                  <a:ea typeface="+mn-ea"/>
                  <a:cs typeface="+mn-cs"/>
                </a:rPr>
                <a:t> (UTL-</a:t>
              </a:r>
              <a14:m>
                <m:oMath xmlns:m="http://schemas.openxmlformats.org/officeDocument/2006/math">
                  <m:bar>
                    <m:barPr>
                      <m:pos m:val="top"/>
                      <m:ctrlPr>
                        <a:rPr lang="en-US" sz="2400" b="1" i="1" baseline="0">
                          <a:solidFill>
                            <a:srgbClr val="C00000"/>
                          </a:solidFill>
                          <a:effectLst/>
                          <a:latin typeface="Cambria Math" panose="02040503050406030204" pitchFamily="18" charset="0"/>
                          <a:ea typeface="+mn-ea"/>
                          <a:cs typeface="+mn-cs"/>
                        </a:rPr>
                      </m:ctrlPr>
                    </m:barPr>
                    <m:e>
                      <m:r>
                        <a:rPr lang="en-US" sz="2400" b="1" i="1" baseline="0">
                          <a:solidFill>
                            <a:srgbClr val="C00000"/>
                          </a:solidFill>
                          <a:effectLst/>
                          <a:latin typeface="Cambria Math" panose="02040503050406030204" pitchFamily="18" charset="0"/>
                          <a:ea typeface="+mn-ea"/>
                          <a:cs typeface="+mn-cs"/>
                        </a:rPr>
                        <m:t>𝒙</m:t>
                      </m:r>
                    </m:e>
                  </m:bar>
                </m:oMath>
              </a14:m>
              <a:r>
                <a:rPr lang="en-US" sz="2400" b="1" baseline="0">
                  <a:solidFill>
                    <a:srgbClr val="C00000"/>
                  </a:solidFill>
                  <a:effectLst/>
                  <a:latin typeface="+mn-lt"/>
                  <a:ea typeface="+mn-ea"/>
                  <a:cs typeface="+mn-cs"/>
                </a:rPr>
                <a:t>)/3</a:t>
              </a:r>
              <a:r>
                <a:rPr lang="el-GR" sz="2400" b="1" baseline="0">
                  <a:solidFill>
                    <a:srgbClr val="C00000"/>
                  </a:solidFill>
                  <a:effectLst/>
                  <a:latin typeface="+mn-lt"/>
                  <a:ea typeface="+mn-ea"/>
                  <a:cs typeface="+mn-cs"/>
                </a:rPr>
                <a:t>σ</a:t>
              </a:r>
              <a:r>
                <a:rPr lang="en-US" sz="2400" b="1" baseline="0">
                  <a:solidFill>
                    <a:srgbClr val="C00000"/>
                  </a:solidFill>
                  <a:effectLst/>
                  <a:latin typeface="+mn-lt"/>
                  <a:ea typeface="+mn-ea"/>
                  <a:cs typeface="+mn-cs"/>
                </a:rPr>
                <a:t> </a:t>
              </a:r>
              <a:endParaRPr lang="en-US" sz="2400">
                <a:solidFill>
                  <a:srgbClr val="C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  or</a:t>
              </a:r>
              <a:endParaRPr lang="en-US" sz="2800">
                <a:effectLst/>
              </a:endParaRPr>
            </a:p>
            <a:p>
              <a:r>
                <a:rPr lang="en-US" sz="2400" b="1" baseline="0">
                  <a:solidFill>
                    <a:srgbClr val="C00000"/>
                  </a:solidFill>
                </a:rPr>
                <a:t>(</a:t>
              </a:r>
              <a14:m>
                <m:oMath xmlns:m="http://schemas.openxmlformats.org/officeDocument/2006/math">
                  <m:bar>
                    <m:barPr>
                      <m:pos m:val="top"/>
                      <m:ctrlPr>
                        <a:rPr lang="en-US" sz="2400" b="1" i="1" baseline="0">
                          <a:solidFill>
                            <a:srgbClr val="C00000"/>
                          </a:solidFill>
                          <a:effectLst/>
                          <a:latin typeface="Cambria Math" panose="02040503050406030204" pitchFamily="18" charset="0"/>
                          <a:ea typeface="+mn-ea"/>
                          <a:cs typeface="+mn-cs"/>
                        </a:rPr>
                      </m:ctrlPr>
                    </m:barPr>
                    <m:e>
                      <m:r>
                        <a:rPr lang="en-US" sz="2400" b="1" i="1" baseline="0">
                          <a:solidFill>
                            <a:srgbClr val="C00000"/>
                          </a:solidFill>
                          <a:effectLst/>
                          <a:latin typeface="Cambria Math" panose="02040503050406030204" pitchFamily="18" charset="0"/>
                          <a:ea typeface="+mn-ea"/>
                          <a:cs typeface="+mn-cs"/>
                        </a:rPr>
                        <m:t>𝒙</m:t>
                      </m:r>
                    </m:e>
                  </m:bar>
                </m:oMath>
              </a14:m>
              <a:r>
                <a:rPr lang="en-US" sz="2400" b="1" baseline="0">
                  <a:solidFill>
                    <a:srgbClr val="C00000"/>
                  </a:solidFill>
                </a:rPr>
                <a:t> -LTL)/3</a:t>
              </a:r>
              <a:r>
                <a:rPr lang="el-GR" sz="2400" b="1" baseline="0">
                  <a:solidFill>
                    <a:srgbClr val="C00000"/>
                  </a:solidFill>
                  <a:effectLst/>
                  <a:latin typeface="+mn-lt"/>
                  <a:ea typeface="+mn-ea"/>
                  <a:cs typeface="+mn-cs"/>
                </a:rPr>
                <a:t>σ</a:t>
              </a:r>
              <a:endParaRPr lang="en-US" sz="2400" b="1" baseline="0">
                <a:solidFill>
                  <a:srgbClr val="C00000"/>
                </a:solidFill>
                <a:effectLst/>
                <a:latin typeface="+mn-lt"/>
                <a:ea typeface="+mn-ea"/>
                <a:cs typeface="+mn-cs"/>
              </a:endParaRPr>
            </a:p>
            <a:p>
              <a:endParaRPr lang="en-US" sz="2400" b="1" baseline="0">
                <a:solidFill>
                  <a:srgbClr val="FF0000"/>
                </a:solidFill>
                <a:effectLst/>
                <a:latin typeface="+mn-lt"/>
                <a:ea typeface="+mn-ea"/>
                <a:cs typeface="+mn-cs"/>
              </a:endParaRPr>
            </a:p>
            <a:p>
              <a:endParaRPr lang="en-US" sz="2400" b="1" baseline="0">
                <a:solidFill>
                  <a:srgbClr val="FF0000"/>
                </a:solidFill>
              </a:endParaRPr>
            </a:p>
          </xdr:txBody>
        </xdr:sp>
      </mc:Choice>
      <mc:Fallback xmlns="">
        <xdr:sp macro="" textlink="">
          <xdr:nvSpPr>
            <xdr:cNvPr id="17" name="TextBox 16">
              <a:extLst>
                <a:ext uri="{FF2B5EF4-FFF2-40B4-BE49-F238E27FC236}">
                  <a16:creationId xmlns:a16="http://schemas.microsoft.com/office/drawing/2014/main" id="{00000000-0008-0000-1D00-000011000000}"/>
                </a:ext>
              </a:extLst>
            </xdr:cNvPr>
            <xdr:cNvSpPr txBox="1"/>
          </xdr:nvSpPr>
          <xdr:spPr>
            <a:xfrm>
              <a:off x="312964" y="9484178"/>
              <a:ext cx="8002814" cy="563335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t>The</a:t>
              </a:r>
              <a:r>
                <a:rPr lang="en-US" sz="2400" baseline="0"/>
                <a:t> capability index (Cpk) shows how well the parts  being produced fit into the range specified by the design limits.</a:t>
              </a:r>
            </a:p>
            <a:p>
              <a:endParaRPr lang="en-US" sz="2400" baseline="0"/>
            </a:p>
            <a:p>
              <a:r>
                <a:rPr lang="en-US" sz="2400" baseline="0"/>
                <a:t>The capability index Cpk is calculated as the smaller number as follows:</a:t>
              </a:r>
            </a:p>
            <a:p>
              <a:endParaRPr lang="en-US" sz="2400" baseline="0"/>
            </a:p>
            <a:p>
              <a:r>
                <a:rPr lang="en-US" sz="2400" baseline="0"/>
                <a:t>Cpk = Lower of the two:</a:t>
              </a:r>
            </a:p>
            <a:p>
              <a:endParaRPr lang="en-US" sz="2400" baseline="0">
                <a:solidFill>
                  <a:srgbClr val="C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1" baseline="0">
                  <a:solidFill>
                    <a:srgbClr val="C00000"/>
                  </a:solidFill>
                  <a:effectLst/>
                  <a:latin typeface="+mn-lt"/>
                  <a:ea typeface="+mn-ea"/>
                  <a:cs typeface="+mn-cs"/>
                </a:rPr>
                <a:t> (UTL-</a:t>
              </a:r>
              <a:r>
                <a:rPr lang="en-US" sz="2400" b="1" i="0" baseline="0">
                  <a:solidFill>
                    <a:srgbClr val="C00000"/>
                  </a:solidFill>
                  <a:effectLst/>
                  <a:latin typeface="Cambria Math" panose="02040503050406030204" pitchFamily="18" charset="0"/>
                  <a:ea typeface="+mn-ea"/>
                  <a:cs typeface="+mn-cs"/>
                </a:rPr>
                <a:t>¯𝒙</a:t>
              </a:r>
              <a:r>
                <a:rPr lang="en-US" sz="2400" b="1" baseline="0">
                  <a:solidFill>
                    <a:srgbClr val="C00000"/>
                  </a:solidFill>
                  <a:effectLst/>
                  <a:latin typeface="+mn-lt"/>
                  <a:ea typeface="+mn-ea"/>
                  <a:cs typeface="+mn-cs"/>
                </a:rPr>
                <a:t>)/3</a:t>
              </a:r>
              <a:r>
                <a:rPr lang="el-GR" sz="2400" b="1" baseline="0">
                  <a:solidFill>
                    <a:srgbClr val="C00000"/>
                  </a:solidFill>
                  <a:effectLst/>
                  <a:latin typeface="+mn-lt"/>
                  <a:ea typeface="+mn-ea"/>
                  <a:cs typeface="+mn-cs"/>
                </a:rPr>
                <a:t>σ</a:t>
              </a:r>
              <a:r>
                <a:rPr lang="en-US" sz="2400" b="1" baseline="0">
                  <a:solidFill>
                    <a:srgbClr val="C00000"/>
                  </a:solidFill>
                  <a:effectLst/>
                  <a:latin typeface="+mn-lt"/>
                  <a:ea typeface="+mn-ea"/>
                  <a:cs typeface="+mn-cs"/>
                </a:rPr>
                <a:t> </a:t>
              </a:r>
              <a:endParaRPr lang="en-US" sz="2400">
                <a:solidFill>
                  <a:srgbClr val="C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  or</a:t>
              </a:r>
              <a:endParaRPr lang="en-US" sz="2800">
                <a:effectLst/>
              </a:endParaRPr>
            </a:p>
            <a:p>
              <a:r>
                <a:rPr lang="en-US" sz="2400" b="1" baseline="0">
                  <a:solidFill>
                    <a:srgbClr val="C00000"/>
                  </a:solidFill>
                </a:rPr>
                <a:t>(</a:t>
              </a:r>
              <a:r>
                <a:rPr lang="en-US" sz="2400" b="1" i="0" baseline="0">
                  <a:solidFill>
                    <a:srgbClr val="C00000"/>
                  </a:solidFill>
                  <a:effectLst/>
                  <a:latin typeface="Cambria Math" panose="02040503050406030204" pitchFamily="18" charset="0"/>
                  <a:ea typeface="+mn-ea"/>
                  <a:cs typeface="+mn-cs"/>
                </a:rPr>
                <a:t>¯𝒙</a:t>
              </a:r>
              <a:r>
                <a:rPr lang="en-US" sz="2400" b="1" baseline="0">
                  <a:solidFill>
                    <a:srgbClr val="C00000"/>
                  </a:solidFill>
                </a:rPr>
                <a:t> -LTL)/3</a:t>
              </a:r>
              <a:r>
                <a:rPr lang="el-GR" sz="2400" b="1" baseline="0">
                  <a:solidFill>
                    <a:srgbClr val="C00000"/>
                  </a:solidFill>
                  <a:effectLst/>
                  <a:latin typeface="+mn-lt"/>
                  <a:ea typeface="+mn-ea"/>
                  <a:cs typeface="+mn-cs"/>
                </a:rPr>
                <a:t>σ</a:t>
              </a:r>
              <a:endParaRPr lang="en-US" sz="2400" b="1" baseline="0">
                <a:solidFill>
                  <a:srgbClr val="C00000"/>
                </a:solidFill>
                <a:effectLst/>
                <a:latin typeface="+mn-lt"/>
                <a:ea typeface="+mn-ea"/>
                <a:cs typeface="+mn-cs"/>
              </a:endParaRPr>
            </a:p>
            <a:p>
              <a:endParaRPr lang="en-US" sz="2400" b="1" baseline="0">
                <a:solidFill>
                  <a:srgbClr val="FF0000"/>
                </a:solidFill>
                <a:effectLst/>
                <a:latin typeface="+mn-lt"/>
                <a:ea typeface="+mn-ea"/>
                <a:cs typeface="+mn-cs"/>
              </a:endParaRPr>
            </a:p>
            <a:p>
              <a:endParaRPr lang="en-US" sz="2400" b="1" baseline="0">
                <a:solidFill>
                  <a:srgbClr val="FF0000"/>
                </a:solidFill>
              </a:endParaRPr>
            </a:p>
          </xdr:txBody>
        </xdr:sp>
      </mc:Fallback>
    </mc:AlternateContent>
    <xdr:clientData/>
  </xdr:twoCellAnchor>
  <xdr:twoCellAnchor>
    <xdr:from>
      <xdr:col>14</xdr:col>
      <xdr:colOff>598714</xdr:colOff>
      <xdr:row>25</xdr:row>
      <xdr:rowOff>68036</xdr:rowOff>
    </xdr:from>
    <xdr:to>
      <xdr:col>18</xdr:col>
      <xdr:colOff>748393</xdr:colOff>
      <xdr:row>25</xdr:row>
      <xdr:rowOff>68036</xdr:rowOff>
    </xdr:to>
    <xdr:cxnSp macro="">
      <xdr:nvCxnSpPr>
        <xdr:cNvPr id="13" name="Straight Arrow Connector 12">
          <a:extLst>
            <a:ext uri="{FF2B5EF4-FFF2-40B4-BE49-F238E27FC236}">
              <a16:creationId xmlns:a16="http://schemas.microsoft.com/office/drawing/2014/main" id="{00000000-0008-0000-1E00-00000D000000}"/>
            </a:ext>
          </a:extLst>
        </xdr:cNvPr>
        <xdr:cNvCxnSpPr/>
      </xdr:nvCxnSpPr>
      <xdr:spPr>
        <a:xfrm>
          <a:off x="12219214" y="5864679"/>
          <a:ext cx="3497036"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587828</xdr:colOff>
      <xdr:row>23</xdr:row>
      <xdr:rowOff>108857</xdr:rowOff>
    </xdr:from>
    <xdr:to>
      <xdr:col>19</xdr:col>
      <xdr:colOff>54429</xdr:colOff>
      <xdr:row>23</xdr:row>
      <xdr:rowOff>108857</xdr:rowOff>
    </xdr:to>
    <xdr:cxnSp macro="">
      <xdr:nvCxnSpPr>
        <xdr:cNvPr id="19" name="Straight Arrow Connector 18">
          <a:extLst>
            <a:ext uri="{FF2B5EF4-FFF2-40B4-BE49-F238E27FC236}">
              <a16:creationId xmlns:a16="http://schemas.microsoft.com/office/drawing/2014/main" id="{00000000-0008-0000-1E00-000013000000}"/>
            </a:ext>
          </a:extLst>
        </xdr:cNvPr>
        <xdr:cNvCxnSpPr/>
      </xdr:nvCxnSpPr>
      <xdr:spPr>
        <a:xfrm flipV="1">
          <a:off x="12208328" y="5197928"/>
          <a:ext cx="358956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519793</xdr:colOff>
      <xdr:row>38</xdr:row>
      <xdr:rowOff>234043</xdr:rowOff>
    </xdr:from>
    <xdr:to>
      <xdr:col>18</xdr:col>
      <xdr:colOff>669472</xdr:colOff>
      <xdr:row>38</xdr:row>
      <xdr:rowOff>234043</xdr:rowOff>
    </xdr:to>
    <xdr:cxnSp macro="">
      <xdr:nvCxnSpPr>
        <xdr:cNvPr id="23" name="Straight Arrow Connector 22">
          <a:extLst>
            <a:ext uri="{FF2B5EF4-FFF2-40B4-BE49-F238E27FC236}">
              <a16:creationId xmlns:a16="http://schemas.microsoft.com/office/drawing/2014/main" id="{00000000-0008-0000-1E00-000017000000}"/>
            </a:ext>
          </a:extLst>
        </xdr:cNvPr>
        <xdr:cNvCxnSpPr/>
      </xdr:nvCxnSpPr>
      <xdr:spPr>
        <a:xfrm>
          <a:off x="12140293" y="8724900"/>
          <a:ext cx="3497036"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179726</xdr:colOff>
      <xdr:row>41</xdr:row>
      <xdr:rowOff>324303</xdr:rowOff>
    </xdr:from>
    <xdr:to>
      <xdr:col>20</xdr:col>
      <xdr:colOff>20411</xdr:colOff>
      <xdr:row>41</xdr:row>
      <xdr:rowOff>324303</xdr:rowOff>
    </xdr:to>
    <xdr:cxnSp macro="">
      <xdr:nvCxnSpPr>
        <xdr:cNvPr id="24" name="Straight Arrow Connector 23">
          <a:extLst>
            <a:ext uri="{FF2B5EF4-FFF2-40B4-BE49-F238E27FC236}">
              <a16:creationId xmlns:a16="http://schemas.microsoft.com/office/drawing/2014/main" id="{00000000-0008-0000-1E00-000018000000}"/>
            </a:ext>
          </a:extLst>
        </xdr:cNvPr>
        <xdr:cNvCxnSpPr/>
      </xdr:nvCxnSpPr>
      <xdr:spPr>
        <a:xfrm flipV="1">
          <a:off x="12657476" y="9515928"/>
          <a:ext cx="457143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2</xdr:col>
      <xdr:colOff>237445</xdr:colOff>
      <xdr:row>1</xdr:row>
      <xdr:rowOff>10885</xdr:rowOff>
    </xdr:from>
    <xdr:to>
      <xdr:col>4</xdr:col>
      <xdr:colOff>369888</xdr:colOff>
      <xdr:row>6</xdr:row>
      <xdr:rowOff>144236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1451883" y="201385"/>
          <a:ext cx="1346880"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10</xdr:col>
      <xdr:colOff>222250</xdr:colOff>
      <xdr:row>9</xdr:row>
      <xdr:rowOff>6350</xdr:rowOff>
    </xdr:from>
    <xdr:to>
      <xdr:col>10</xdr:col>
      <xdr:colOff>254000</xdr:colOff>
      <xdr:row>38</xdr:row>
      <xdr:rowOff>0</xdr:rowOff>
    </xdr:to>
    <xdr:cxnSp macro="">
      <xdr:nvCxnSpPr>
        <xdr:cNvPr id="3" name="Straight Connector 2">
          <a:extLst>
            <a:ext uri="{FF2B5EF4-FFF2-40B4-BE49-F238E27FC236}">
              <a16:creationId xmlns:a16="http://schemas.microsoft.com/office/drawing/2014/main" id="{00000000-0008-0000-1F00-000003000000}"/>
            </a:ext>
          </a:extLst>
        </xdr:cNvPr>
        <xdr:cNvCxnSpPr/>
      </xdr:nvCxnSpPr>
      <xdr:spPr>
        <a:xfrm>
          <a:off x="8794750" y="1720850"/>
          <a:ext cx="31750" cy="66770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566738</xdr:colOff>
      <xdr:row>0</xdr:row>
      <xdr:rowOff>145256</xdr:rowOff>
    </xdr:from>
    <xdr:to>
      <xdr:col>10</xdr:col>
      <xdr:colOff>141287</xdr:colOff>
      <xdr:row>7</xdr:row>
      <xdr:rowOff>166687</xdr:rowOff>
    </xdr:to>
    <xdr:sp macro="" textlink="">
      <xdr:nvSpPr>
        <xdr:cNvPr id="4" name="Rounded Rectangle 3">
          <a:extLst>
            <a:ext uri="{FF2B5EF4-FFF2-40B4-BE49-F238E27FC236}">
              <a16:creationId xmlns:a16="http://schemas.microsoft.com/office/drawing/2014/main" id="{00000000-0008-0000-1F00-000004000000}"/>
            </a:ext>
          </a:extLst>
        </xdr:cNvPr>
        <xdr:cNvSpPr/>
      </xdr:nvSpPr>
      <xdr:spPr>
        <a:xfrm>
          <a:off x="3602832" y="145256"/>
          <a:ext cx="5134768" cy="135493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rgbClr val="C00000"/>
              </a:solidFill>
              <a:latin typeface="Lucida Bright" panose="02040602050505020304" pitchFamily="18" charset="0"/>
              <a:cs typeface="FrankRuehl" panose="020E0503060101010101" pitchFamily="34" charset="-79"/>
            </a:rPr>
            <a:t>SPC Problem</a:t>
          </a:r>
          <a:r>
            <a:rPr lang="en-US" sz="3600" b="0" i="0" baseline="0">
              <a:solidFill>
                <a:srgbClr val="C00000"/>
              </a:solidFill>
              <a:latin typeface="Lucida Bright" panose="02040602050505020304" pitchFamily="18" charset="0"/>
              <a:cs typeface="FrankRuehl" panose="020E0503060101010101" pitchFamily="34" charset="-79"/>
            </a:rPr>
            <a:t> 6</a:t>
          </a:r>
        </a:p>
      </xdr:txBody>
    </xdr:sp>
    <xdr:clientData/>
  </xdr:twoCellAnchor>
  <xdr:twoCellAnchor>
    <xdr:from>
      <xdr:col>0</xdr:col>
      <xdr:colOff>263525</xdr:colOff>
      <xdr:row>9</xdr:row>
      <xdr:rowOff>91623</xdr:rowOff>
    </xdr:from>
    <xdr:to>
      <xdr:col>9</xdr:col>
      <xdr:colOff>333375</xdr:colOff>
      <xdr:row>29</xdr:row>
      <xdr:rowOff>119062</xdr:rowOff>
    </xdr:to>
    <xdr:sp macro="" textlink="">
      <xdr:nvSpPr>
        <xdr:cNvPr id="5" name="TextBox 4">
          <a:extLst>
            <a:ext uri="{FF2B5EF4-FFF2-40B4-BE49-F238E27FC236}">
              <a16:creationId xmlns:a16="http://schemas.microsoft.com/office/drawing/2014/main" id="{00000000-0008-0000-1F00-000005000000}"/>
            </a:ext>
          </a:extLst>
        </xdr:cNvPr>
        <xdr:cNvSpPr txBox="1"/>
      </xdr:nvSpPr>
      <xdr:spPr>
        <a:xfrm>
          <a:off x="263525" y="1806123"/>
          <a:ext cx="7987506" cy="464706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quality assurance manager is assessing the capability of a process that</a:t>
          </a:r>
          <a:r>
            <a:rPr lang="en-US" sz="2000" b="0" i="0" baseline="0">
              <a:latin typeface="Lucida Bright" panose="02040602050505020304" pitchFamily="18" charset="0"/>
            </a:rPr>
            <a:t> puts pressurized grease in an aerosol can. </a:t>
          </a:r>
        </a:p>
        <a:p>
          <a:endParaRPr lang="en-US" sz="2000" b="0" i="0" baseline="0">
            <a:latin typeface="Lucida Bright" panose="02040602050505020304" pitchFamily="18" charset="0"/>
          </a:endParaRPr>
        </a:p>
        <a:p>
          <a:r>
            <a:rPr lang="en-US" sz="2000" b="0" i="0" baseline="0">
              <a:latin typeface="Lucida Bright" panose="02040602050505020304" pitchFamily="18" charset="0"/>
            </a:rPr>
            <a:t>The design specifications call for an average of 60 pounds per square inch (psi) of pressure in each can with an upper tolerance limit of 65 psi and a lower tolerance limit of 55 psi.</a:t>
          </a:r>
        </a:p>
        <a:p>
          <a:endParaRPr lang="en-US" sz="2000" b="0" i="0" baseline="0">
            <a:latin typeface="Lucida Bright" panose="02040602050505020304" pitchFamily="18" charset="0"/>
          </a:endParaRPr>
        </a:p>
        <a:p>
          <a:r>
            <a:rPr lang="en-US" sz="2000" b="0" i="0" baseline="0">
              <a:latin typeface="Lucida Bright" panose="02040602050505020304" pitchFamily="18" charset="0"/>
            </a:rPr>
            <a:t>A sample is taken from production and it is found that the cans average 61 psi with a standard deviation of 2 psi. </a:t>
          </a:r>
        </a:p>
        <a:p>
          <a:endParaRPr lang="en-US" sz="2000" b="0" i="0" baseline="0">
            <a:latin typeface="Lucida Bright" panose="02040602050505020304" pitchFamily="18" charset="0"/>
          </a:endParaRPr>
        </a:p>
        <a:p>
          <a:r>
            <a:rPr lang="en-US" sz="2000" b="0" i="0" baseline="0">
              <a:latin typeface="Lucida Bright" panose="02040602050505020304" pitchFamily="18" charset="0"/>
            </a:rPr>
            <a:t>What is the capability of the process?</a:t>
          </a:r>
        </a:p>
        <a:p>
          <a:endParaRPr lang="en-US" sz="2000" b="0" i="0" baseline="0">
            <a:latin typeface="Lucida Bright" panose="02040602050505020304" pitchFamily="18" charset="0"/>
          </a:endParaRPr>
        </a:p>
        <a:p>
          <a:r>
            <a:rPr lang="en-US" sz="2000" b="0" i="0" baseline="0">
              <a:latin typeface="Lucida Bright" panose="02040602050505020304" pitchFamily="18" charset="0"/>
            </a:rPr>
            <a:t>What is the probability of producing a defect?</a:t>
          </a:r>
        </a:p>
      </xdr:txBody>
    </xdr:sp>
    <xdr:clientData/>
  </xdr:twoCellAnchor>
  <xdr:twoCellAnchor>
    <xdr:from>
      <xdr:col>11</xdr:col>
      <xdr:colOff>750094</xdr:colOff>
      <xdr:row>4</xdr:row>
      <xdr:rowOff>11906</xdr:rowOff>
    </xdr:from>
    <xdr:to>
      <xdr:col>16</xdr:col>
      <xdr:colOff>636965</xdr:colOff>
      <xdr:row>8</xdr:row>
      <xdr:rowOff>154781</xdr:rowOff>
    </xdr:to>
    <xdr:sp macro="" textlink="">
      <xdr:nvSpPr>
        <xdr:cNvPr id="9" name="Rounded Rectangle 4">
          <a:hlinkClick xmlns:r="http://schemas.openxmlformats.org/officeDocument/2006/relationships" r:id="rId2"/>
          <a:extLst>
            <a:ext uri="{FF2B5EF4-FFF2-40B4-BE49-F238E27FC236}">
              <a16:creationId xmlns:a16="http://schemas.microsoft.com/office/drawing/2014/main" id="{00000000-0008-0000-1F00-000009000000}"/>
            </a:ext>
          </a:extLst>
        </xdr:cNvPr>
        <xdr:cNvSpPr/>
      </xdr:nvSpPr>
      <xdr:spPr>
        <a:xfrm>
          <a:off x="10346532" y="773906"/>
          <a:ext cx="353018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515258</xdr:colOff>
      <xdr:row>1</xdr:row>
      <xdr:rowOff>74385</xdr:rowOff>
    </xdr:from>
    <xdr:to>
      <xdr:col>3</xdr:col>
      <xdr:colOff>44450</xdr:colOff>
      <xdr:row>7</xdr:row>
      <xdr:rowOff>17236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515258" y="264885"/>
          <a:ext cx="1338942"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8</xdr:col>
      <xdr:colOff>882197</xdr:colOff>
      <xdr:row>10</xdr:row>
      <xdr:rowOff>162832</xdr:rowOff>
    </xdr:from>
    <xdr:to>
      <xdr:col>8</xdr:col>
      <xdr:colOff>913947</xdr:colOff>
      <xdr:row>38</xdr:row>
      <xdr:rowOff>174625</xdr:rowOff>
    </xdr:to>
    <xdr:cxnSp macro="">
      <xdr:nvCxnSpPr>
        <xdr:cNvPr id="3" name="Straight Connector 2">
          <a:extLst>
            <a:ext uri="{FF2B5EF4-FFF2-40B4-BE49-F238E27FC236}">
              <a16:creationId xmlns:a16="http://schemas.microsoft.com/office/drawing/2014/main" id="{00000000-0008-0000-2000-000003000000}"/>
            </a:ext>
          </a:extLst>
        </xdr:cNvPr>
        <xdr:cNvCxnSpPr/>
      </xdr:nvCxnSpPr>
      <xdr:spPr>
        <a:xfrm>
          <a:off x="7533822" y="2067832"/>
          <a:ext cx="31750" cy="66475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44451</xdr:colOff>
      <xdr:row>1</xdr:row>
      <xdr:rowOff>47625</xdr:rowOff>
    </xdr:from>
    <xdr:to>
      <xdr:col>10</xdr:col>
      <xdr:colOff>228600</xdr:colOff>
      <xdr:row>7</xdr:row>
      <xdr:rowOff>63501</xdr:rowOff>
    </xdr:to>
    <xdr:sp macro="" textlink="">
      <xdr:nvSpPr>
        <xdr:cNvPr id="4" name="Rounded Rectangle 3">
          <a:extLst>
            <a:ext uri="{FF2B5EF4-FFF2-40B4-BE49-F238E27FC236}">
              <a16:creationId xmlns:a16="http://schemas.microsoft.com/office/drawing/2014/main" id="{00000000-0008-0000-2000-000004000000}"/>
            </a:ext>
          </a:extLst>
        </xdr:cNvPr>
        <xdr:cNvSpPr/>
      </xdr:nvSpPr>
      <xdr:spPr>
        <a:xfrm>
          <a:off x="2457451" y="238125"/>
          <a:ext cx="6343649" cy="115887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rgbClr val="C00000"/>
              </a:solidFill>
              <a:latin typeface="Lucida Bright" panose="02040602050505020304" pitchFamily="18" charset="0"/>
              <a:cs typeface="FrankRuehl" panose="020E0503060101010101" pitchFamily="34" charset="-79"/>
            </a:rPr>
            <a:t>SPC Problem</a:t>
          </a:r>
          <a:r>
            <a:rPr lang="en-US" sz="3600" b="0" i="0" baseline="0">
              <a:solidFill>
                <a:srgbClr val="C00000"/>
              </a:solidFill>
              <a:latin typeface="Lucida Bright" panose="02040602050505020304" pitchFamily="18" charset="0"/>
              <a:cs typeface="FrankRuehl" panose="020E0503060101010101" pitchFamily="34" charset="-79"/>
            </a:rPr>
            <a:t> 5</a:t>
          </a:r>
        </a:p>
      </xdr:txBody>
    </xdr:sp>
    <xdr:clientData/>
  </xdr:twoCellAnchor>
  <xdr:twoCellAnchor>
    <xdr:from>
      <xdr:col>0</xdr:col>
      <xdr:colOff>412750</xdr:colOff>
      <xdr:row>10</xdr:row>
      <xdr:rowOff>90262</xdr:rowOff>
    </xdr:from>
    <xdr:to>
      <xdr:col>7</xdr:col>
      <xdr:colOff>1074512</xdr:colOff>
      <xdr:row>23</xdr:row>
      <xdr:rowOff>190501</xdr:rowOff>
    </xdr:to>
    <xdr:sp macro="" textlink="">
      <xdr:nvSpPr>
        <xdr:cNvPr id="5" name="TextBox 4">
          <a:extLst>
            <a:ext uri="{FF2B5EF4-FFF2-40B4-BE49-F238E27FC236}">
              <a16:creationId xmlns:a16="http://schemas.microsoft.com/office/drawing/2014/main" id="{00000000-0008-0000-2000-000005000000}"/>
            </a:ext>
          </a:extLst>
        </xdr:cNvPr>
        <xdr:cNvSpPr txBox="1"/>
      </xdr:nvSpPr>
      <xdr:spPr>
        <a:xfrm>
          <a:off x="412750" y="1995262"/>
          <a:ext cx="5964012" cy="357686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Red Top</a:t>
          </a:r>
          <a:r>
            <a:rPr lang="en-US" sz="2400" b="0" i="0" baseline="0">
              <a:latin typeface="Lucida Bright" panose="02040602050505020304" pitchFamily="18" charset="0"/>
            </a:rPr>
            <a:t> Cab Company receives several complaints per day about the behavior of its drivers.</a:t>
          </a:r>
        </a:p>
        <a:p>
          <a:endParaRPr lang="en-US" sz="2400" b="0" i="0" baseline="0">
            <a:latin typeface="Lucida Bright" panose="02040602050505020304" pitchFamily="18" charset="0"/>
          </a:endParaRPr>
        </a:p>
        <a:p>
          <a:r>
            <a:rPr lang="en-US" sz="2400" b="0" i="0" baseline="0">
              <a:latin typeface="Lucida Bright" panose="02040602050505020304" pitchFamily="18" charset="0"/>
            </a:rPr>
            <a:t>Over a 9-day period (wheredays are units of measure), the owner of the firm, received the following numbers of calls from irate passengers:</a:t>
          </a:r>
        </a:p>
        <a:p>
          <a:endParaRPr lang="en-US" sz="2400"/>
        </a:p>
      </xdr:txBody>
    </xdr:sp>
    <xdr:clientData/>
  </xdr:twoCellAnchor>
  <xdr:twoCellAnchor>
    <xdr:from>
      <xdr:col>0</xdr:col>
      <xdr:colOff>494845</xdr:colOff>
      <xdr:row>49</xdr:row>
      <xdr:rowOff>71663</xdr:rowOff>
    </xdr:from>
    <xdr:to>
      <xdr:col>7</xdr:col>
      <xdr:colOff>1074964</xdr:colOff>
      <xdr:row>68</xdr:row>
      <xdr:rowOff>15874</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2000-000006000000}"/>
                </a:ext>
              </a:extLst>
            </xdr:cNvPr>
            <xdr:cNvSpPr txBox="1"/>
          </xdr:nvSpPr>
          <xdr:spPr>
            <a:xfrm>
              <a:off x="494845" y="10707913"/>
              <a:ext cx="5882369" cy="391296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tx1"/>
                  </a:solidFill>
                  <a:latin typeface="Lucida Bright" panose="02040602050505020304" pitchFamily="18" charset="0"/>
                </a:rPr>
                <a:t>C-chart: mean number of defects per</a:t>
              </a:r>
              <a:r>
                <a:rPr lang="en-US" sz="2400" b="0" i="0" baseline="0">
                  <a:solidFill>
                    <a:schemeClr val="tx1"/>
                  </a:solidFill>
                  <a:latin typeface="Lucida Bright" panose="02040602050505020304" pitchFamily="18" charset="0"/>
                </a:rPr>
                <a:t> unit output</a:t>
              </a:r>
              <a:endParaRPr lang="en-US" sz="4000" b="0" i="0">
                <a:solidFill>
                  <a:schemeClr val="accent3">
                    <a:lumMod val="50000"/>
                  </a:schemeClr>
                </a:solidFill>
                <a:latin typeface="Lucida Bright" panose="02040602050505020304" pitchFamily="18" charset="0"/>
              </a:endParaRPr>
            </a:p>
            <a:p>
              <a:endParaRPr lang="en-US" sz="2400" b="0" i="0">
                <a:solidFill>
                  <a:schemeClr val="accent3">
                    <a:lumMod val="50000"/>
                  </a:schemeClr>
                </a:solidFill>
                <a:latin typeface="Lucida Bright" panose="02040602050505020304" pitchFamily="18" charset="0"/>
              </a:endParaRPr>
            </a:p>
            <a:p>
              <a:r>
                <a:rPr lang="en-US" sz="2400" b="1" i="0">
                  <a:solidFill>
                    <a:srgbClr val="C00000"/>
                  </a:solidFill>
                  <a:latin typeface="Lucida Bright" panose="02040602050505020304" pitchFamily="18" charset="0"/>
                </a:rPr>
                <a:t>Formulas to use:</a:t>
              </a:r>
            </a:p>
            <a:p>
              <a:endParaRPr lang="en-US" sz="2400" b="0" i="0" baseline="0">
                <a:latin typeface="Lucida Bright" panose="02040602050505020304" pitchFamily="18" charset="0"/>
              </a:endParaRPr>
            </a:p>
            <a:p>
              <a:r>
                <a:rPr lang="en-US" sz="2400" b="1" i="0" baseline="0">
                  <a:solidFill>
                    <a:srgbClr val="FF0000"/>
                  </a:solidFill>
                  <a:effectLst/>
                  <a:latin typeface="Lucida Bright" panose="02040602050505020304" pitchFamily="18" charset="0"/>
                  <a:ea typeface="+mn-ea"/>
                  <a:cs typeface="+mn-cs"/>
                </a:rPr>
                <a:t>UCLc</a:t>
              </a:r>
              <a:r>
                <a:rPr lang="en-US" sz="2400" b="0" i="0" baseline="0">
                  <a:solidFill>
                    <a:srgbClr val="FF0000"/>
                  </a:solidFill>
                  <a:effectLst/>
                  <a:latin typeface="Lucida Bright" panose="02040602050505020304" pitchFamily="18" charset="0"/>
                  <a:ea typeface="+mn-ea"/>
                  <a:cs typeface="+mn-cs"/>
                </a:rPr>
                <a:t> = </a:t>
              </a:r>
              <a14:m>
                <m:oMath xmlns:m="http://schemas.openxmlformats.org/officeDocument/2006/math">
                  <m:acc>
                    <m:accPr>
                      <m:chr m:val="̅"/>
                      <m:ctrlPr>
                        <a:rPr lang="en-US" sz="2400" b="0" i="1" baseline="0">
                          <a:solidFill>
                            <a:srgbClr val="FF0000"/>
                          </a:solidFill>
                          <a:effectLst/>
                          <a:latin typeface="Cambria Math" panose="02040503050406030204" pitchFamily="18" charset="0"/>
                          <a:ea typeface="+mn-ea"/>
                          <a:cs typeface="+mn-cs"/>
                        </a:rPr>
                      </m:ctrlPr>
                    </m:accPr>
                    <m:e>
                      <m:r>
                        <a:rPr lang="en-US" sz="2400" b="0" i="1" baseline="0">
                          <a:solidFill>
                            <a:srgbClr val="FF0000"/>
                          </a:solidFill>
                          <a:effectLst/>
                          <a:latin typeface="Cambria Math"/>
                          <a:ea typeface="+mn-ea"/>
                          <a:cs typeface="+mn-cs"/>
                        </a:rPr>
                        <m:t>𝐶</m:t>
                      </m:r>
                    </m:e>
                  </m:acc>
                </m:oMath>
              </a14:m>
              <a:r>
                <a:rPr lang="en-US" sz="2400" b="0" i="0" baseline="0">
                  <a:solidFill>
                    <a:srgbClr val="FF0000"/>
                  </a:solidFill>
                  <a:effectLst/>
                  <a:latin typeface="Lucida Bright" panose="02040602050505020304" pitchFamily="18" charset="0"/>
                  <a:ea typeface="+mn-ea"/>
                  <a:cs typeface="+mn-cs"/>
                </a:rPr>
                <a:t> + z*</a:t>
              </a:r>
              <a14:m>
                <m:oMath xmlns:m="http://schemas.openxmlformats.org/officeDocument/2006/math">
                  <m:rad>
                    <m:radPr>
                      <m:degHide m:val="on"/>
                      <m:ctrlPr>
                        <a:rPr lang="en-US" sz="2400" b="0" i="1" baseline="0">
                          <a:solidFill>
                            <a:srgbClr val="FF0000"/>
                          </a:solidFill>
                          <a:effectLst/>
                          <a:latin typeface="Cambria Math" panose="02040503050406030204" pitchFamily="18" charset="0"/>
                          <a:ea typeface="+mn-ea"/>
                          <a:cs typeface="+mn-cs"/>
                        </a:rPr>
                      </m:ctrlPr>
                    </m:radPr>
                    <m:deg/>
                    <m:e>
                      <m:acc>
                        <m:accPr>
                          <m:chr m:val="̅"/>
                          <m:ctrlPr>
                            <a:rPr lang="en-US" sz="2400" b="0" i="1" baseline="0">
                              <a:solidFill>
                                <a:srgbClr val="FF0000"/>
                              </a:solidFill>
                              <a:effectLst/>
                              <a:latin typeface="Cambria Math" panose="02040503050406030204" pitchFamily="18" charset="0"/>
                              <a:ea typeface="+mn-ea"/>
                              <a:cs typeface="+mn-cs"/>
                            </a:rPr>
                          </m:ctrlPr>
                        </m:accPr>
                        <m:e>
                          <m:r>
                            <a:rPr lang="en-US" sz="2400" b="0" i="1" baseline="0">
                              <a:solidFill>
                                <a:srgbClr val="FF0000"/>
                              </a:solidFill>
                              <a:effectLst/>
                              <a:latin typeface="Cambria Math"/>
                              <a:ea typeface="+mn-ea"/>
                              <a:cs typeface="+mn-cs"/>
                            </a:rPr>
                            <m:t>𝐶</m:t>
                          </m:r>
                        </m:e>
                      </m:acc>
                    </m:e>
                  </m:rad>
                </m:oMath>
              </a14:m>
              <a:endParaRPr lang="en-US" sz="2400" b="0" i="0" baseline="0">
                <a:solidFill>
                  <a:srgbClr val="FF0000"/>
                </a:solidFill>
                <a:effectLst/>
                <a:latin typeface="Lucida Bright" panose="02040602050505020304" pitchFamily="18" charset="0"/>
                <a:ea typeface="+mn-ea"/>
                <a:cs typeface="+mn-cs"/>
              </a:endParaRPr>
            </a:p>
            <a:p>
              <a:endParaRPr lang="en-US" sz="2400" b="0" i="0" baseline="0">
                <a:solidFill>
                  <a:srgbClr val="FF0000"/>
                </a:solidFill>
                <a:effectLst/>
                <a:latin typeface="Lucida Bright" panose="02040602050505020304" pitchFamily="18" charset="0"/>
                <a:ea typeface="+mn-ea"/>
                <a:cs typeface="+mn-cs"/>
              </a:endParaRPr>
            </a:p>
            <a:p>
              <a:r>
                <a:rPr lang="en-US" sz="2400" b="1" i="0" baseline="0">
                  <a:solidFill>
                    <a:srgbClr val="FF0000"/>
                  </a:solidFill>
                  <a:effectLst/>
                  <a:latin typeface="Lucida Bright" panose="02040602050505020304" pitchFamily="18" charset="0"/>
                  <a:ea typeface="+mn-ea"/>
                  <a:cs typeface="+mn-cs"/>
                </a:rPr>
                <a:t>LCLc</a:t>
              </a:r>
              <a:r>
                <a:rPr lang="en-US" sz="2400" b="0" i="0" baseline="0">
                  <a:solidFill>
                    <a:srgbClr val="FF0000"/>
                  </a:solidFill>
                  <a:effectLst/>
                  <a:latin typeface="Lucida Bright" panose="02040602050505020304" pitchFamily="18" charset="0"/>
                  <a:ea typeface="+mn-ea"/>
                  <a:cs typeface="+mn-cs"/>
                </a:rPr>
                <a:t> = </a:t>
              </a:r>
              <a14:m>
                <m:oMath xmlns:m="http://schemas.openxmlformats.org/officeDocument/2006/math">
                  <m:acc>
                    <m:accPr>
                      <m:chr m:val="̅"/>
                      <m:ctrlPr>
                        <a:rPr lang="en-US" sz="2400" b="0" i="1" baseline="0">
                          <a:solidFill>
                            <a:srgbClr val="FF0000"/>
                          </a:solidFill>
                          <a:effectLst/>
                          <a:latin typeface="Cambria Math" panose="02040503050406030204" pitchFamily="18" charset="0"/>
                          <a:ea typeface="+mn-ea"/>
                          <a:cs typeface="+mn-cs"/>
                        </a:rPr>
                      </m:ctrlPr>
                    </m:accPr>
                    <m:e>
                      <m:r>
                        <a:rPr lang="en-US" sz="2400" b="0" i="1" baseline="0">
                          <a:solidFill>
                            <a:srgbClr val="FF0000"/>
                          </a:solidFill>
                          <a:effectLst/>
                          <a:latin typeface="Cambria Math"/>
                          <a:ea typeface="+mn-ea"/>
                          <a:cs typeface="+mn-cs"/>
                        </a:rPr>
                        <m:t>𝐶</m:t>
                      </m:r>
                    </m:e>
                  </m:acc>
                </m:oMath>
              </a14:m>
              <a:r>
                <a:rPr lang="en-US" sz="2400" b="0" i="0" baseline="0">
                  <a:solidFill>
                    <a:srgbClr val="FF0000"/>
                  </a:solidFill>
                  <a:effectLst/>
                  <a:latin typeface="+mn-lt"/>
                  <a:ea typeface="+mn-ea"/>
                  <a:cs typeface="+mn-cs"/>
                </a:rPr>
                <a:t> - z*</a:t>
              </a:r>
              <a14:m>
                <m:oMath xmlns:m="http://schemas.openxmlformats.org/officeDocument/2006/math">
                  <m:rad>
                    <m:radPr>
                      <m:degHide m:val="on"/>
                      <m:ctrlPr>
                        <a:rPr lang="en-US" sz="2400" b="0" i="1" baseline="0">
                          <a:solidFill>
                            <a:srgbClr val="FF0000"/>
                          </a:solidFill>
                          <a:effectLst/>
                          <a:latin typeface="Cambria Math" panose="02040503050406030204" pitchFamily="18" charset="0"/>
                          <a:ea typeface="+mn-ea"/>
                          <a:cs typeface="+mn-cs"/>
                        </a:rPr>
                      </m:ctrlPr>
                    </m:radPr>
                    <m:deg/>
                    <m:e>
                      <m:acc>
                        <m:accPr>
                          <m:chr m:val="̅"/>
                          <m:ctrlPr>
                            <a:rPr lang="en-US" sz="2400" b="0" i="1" baseline="0">
                              <a:solidFill>
                                <a:srgbClr val="FF0000"/>
                              </a:solidFill>
                              <a:effectLst/>
                              <a:latin typeface="Cambria Math" panose="02040503050406030204" pitchFamily="18" charset="0"/>
                              <a:ea typeface="+mn-ea"/>
                              <a:cs typeface="+mn-cs"/>
                            </a:rPr>
                          </m:ctrlPr>
                        </m:accPr>
                        <m:e>
                          <m:r>
                            <a:rPr lang="en-US" sz="2400" b="0" i="1" baseline="0">
                              <a:solidFill>
                                <a:srgbClr val="FF0000"/>
                              </a:solidFill>
                              <a:effectLst/>
                              <a:latin typeface="Cambria Math"/>
                              <a:ea typeface="+mn-ea"/>
                              <a:cs typeface="+mn-cs"/>
                            </a:rPr>
                            <m:t>𝐶</m:t>
                          </m:r>
                        </m:e>
                      </m:acc>
                    </m:e>
                  </m:rad>
                </m:oMath>
              </a14:m>
              <a:endParaRPr lang="en-US" sz="2400" baseline="0"/>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Choice>
      <mc:Fallback xmlns="">
        <xdr:sp macro="" textlink="">
          <xdr:nvSpPr>
            <xdr:cNvPr id="6" name="TextBox 5">
              <a:extLst>
                <a:ext uri="{FF2B5EF4-FFF2-40B4-BE49-F238E27FC236}">
                  <a16:creationId xmlns:a16="http://schemas.microsoft.com/office/drawing/2014/main" id="{00000000-0008-0000-1F00-000006000000}"/>
                </a:ext>
              </a:extLst>
            </xdr:cNvPr>
            <xdr:cNvSpPr txBox="1"/>
          </xdr:nvSpPr>
          <xdr:spPr>
            <a:xfrm>
              <a:off x="494845" y="10707913"/>
              <a:ext cx="5882369" cy="391296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tx1"/>
                  </a:solidFill>
                  <a:latin typeface="Lucida Bright" panose="02040602050505020304" pitchFamily="18" charset="0"/>
                </a:rPr>
                <a:t>C-chart: mean number of defects per</a:t>
              </a:r>
              <a:r>
                <a:rPr lang="en-US" sz="2400" b="0" i="0" baseline="0">
                  <a:solidFill>
                    <a:schemeClr val="tx1"/>
                  </a:solidFill>
                  <a:latin typeface="Lucida Bright" panose="02040602050505020304" pitchFamily="18" charset="0"/>
                </a:rPr>
                <a:t> unit output</a:t>
              </a:r>
              <a:endParaRPr lang="en-US" sz="4000" b="0" i="0">
                <a:solidFill>
                  <a:schemeClr val="accent3">
                    <a:lumMod val="50000"/>
                  </a:schemeClr>
                </a:solidFill>
                <a:latin typeface="Lucida Bright" panose="02040602050505020304" pitchFamily="18" charset="0"/>
              </a:endParaRPr>
            </a:p>
            <a:p>
              <a:endParaRPr lang="en-US" sz="2400" b="0" i="0">
                <a:solidFill>
                  <a:schemeClr val="accent3">
                    <a:lumMod val="50000"/>
                  </a:schemeClr>
                </a:solidFill>
                <a:latin typeface="Lucida Bright" panose="02040602050505020304" pitchFamily="18" charset="0"/>
              </a:endParaRPr>
            </a:p>
            <a:p>
              <a:r>
                <a:rPr lang="en-US" sz="2400" b="1" i="0">
                  <a:solidFill>
                    <a:srgbClr val="C00000"/>
                  </a:solidFill>
                  <a:latin typeface="Lucida Bright" panose="02040602050505020304" pitchFamily="18" charset="0"/>
                </a:rPr>
                <a:t>Formulas to use:</a:t>
              </a:r>
            </a:p>
            <a:p>
              <a:endParaRPr lang="en-US" sz="2400" b="0" i="0" baseline="0">
                <a:latin typeface="Lucida Bright" panose="02040602050505020304" pitchFamily="18" charset="0"/>
              </a:endParaRPr>
            </a:p>
            <a:p>
              <a:r>
                <a:rPr lang="en-US" sz="2400" b="1" i="0" baseline="0">
                  <a:solidFill>
                    <a:srgbClr val="FF0000"/>
                  </a:solidFill>
                  <a:effectLst/>
                  <a:latin typeface="Lucida Bright" panose="02040602050505020304" pitchFamily="18" charset="0"/>
                  <a:ea typeface="+mn-ea"/>
                  <a:cs typeface="+mn-cs"/>
                </a:rPr>
                <a:t>UCLc</a:t>
              </a:r>
              <a:r>
                <a:rPr lang="en-US" sz="2400" b="0" i="0" baseline="0">
                  <a:solidFill>
                    <a:srgbClr val="FF0000"/>
                  </a:solidFill>
                  <a:effectLst/>
                  <a:latin typeface="Lucida Bright" panose="02040602050505020304" pitchFamily="18" charset="0"/>
                  <a:ea typeface="+mn-ea"/>
                  <a:cs typeface="+mn-cs"/>
                </a:rPr>
                <a:t> = </a:t>
              </a:r>
              <a:r>
                <a:rPr lang="en-US" sz="2400" b="0" i="0" baseline="0">
                  <a:solidFill>
                    <a:srgbClr val="FF0000"/>
                  </a:solidFill>
                  <a:effectLst/>
                  <a:latin typeface="Cambria Math"/>
                  <a:ea typeface="+mn-ea"/>
                  <a:cs typeface="+mn-cs"/>
                </a:rPr>
                <a:t>𝐶</a:t>
              </a:r>
              <a:r>
                <a:rPr lang="en-US" sz="2400" b="0" i="0" baseline="0">
                  <a:solidFill>
                    <a:srgbClr val="FF0000"/>
                  </a:solidFill>
                  <a:effectLst/>
                  <a:latin typeface="Cambria Math" panose="02040503050406030204" pitchFamily="18" charset="0"/>
                  <a:ea typeface="+mn-ea"/>
                  <a:cs typeface="+mn-cs"/>
                </a:rPr>
                <a:t> ̅</a:t>
              </a:r>
              <a:r>
                <a:rPr lang="en-US" sz="2400" b="0" i="0" baseline="0">
                  <a:solidFill>
                    <a:srgbClr val="FF0000"/>
                  </a:solidFill>
                  <a:effectLst/>
                  <a:latin typeface="Lucida Bright" panose="02040602050505020304" pitchFamily="18" charset="0"/>
                  <a:ea typeface="+mn-ea"/>
                  <a:cs typeface="+mn-cs"/>
                </a:rPr>
                <a:t> + z*</a:t>
              </a:r>
              <a:r>
                <a:rPr lang="en-US" sz="2400" b="0" i="0" baseline="0">
                  <a:solidFill>
                    <a:srgbClr val="FF0000"/>
                  </a:solidFill>
                  <a:effectLst/>
                  <a:latin typeface="Cambria Math" panose="02040503050406030204" pitchFamily="18" charset="0"/>
                  <a:ea typeface="+mn-ea"/>
                  <a:cs typeface="+mn-cs"/>
                </a:rPr>
                <a:t>√(</a:t>
              </a:r>
              <a:r>
                <a:rPr lang="en-US" sz="2400" b="0" i="0" baseline="0">
                  <a:solidFill>
                    <a:srgbClr val="FF0000"/>
                  </a:solidFill>
                  <a:effectLst/>
                  <a:latin typeface="Cambria Math"/>
                  <a:ea typeface="+mn-ea"/>
                  <a:cs typeface="+mn-cs"/>
                </a:rPr>
                <a:t>𝐶</a:t>
              </a:r>
              <a:r>
                <a:rPr lang="en-US" sz="2400" b="0" i="0" baseline="0">
                  <a:solidFill>
                    <a:srgbClr val="FF0000"/>
                  </a:solidFill>
                  <a:effectLst/>
                  <a:latin typeface="Cambria Math" panose="02040503050406030204" pitchFamily="18" charset="0"/>
                  <a:ea typeface="+mn-ea"/>
                  <a:cs typeface="+mn-cs"/>
                </a:rPr>
                <a:t> ̅ )</a:t>
              </a:r>
              <a:endParaRPr lang="en-US" sz="2400" b="0" i="0" baseline="0">
                <a:solidFill>
                  <a:srgbClr val="FF0000"/>
                </a:solidFill>
                <a:effectLst/>
                <a:latin typeface="Lucida Bright" panose="02040602050505020304" pitchFamily="18" charset="0"/>
                <a:ea typeface="+mn-ea"/>
                <a:cs typeface="+mn-cs"/>
              </a:endParaRPr>
            </a:p>
            <a:p>
              <a:endParaRPr lang="en-US" sz="2400" b="0" i="0" baseline="0">
                <a:solidFill>
                  <a:srgbClr val="FF0000"/>
                </a:solidFill>
                <a:effectLst/>
                <a:latin typeface="Lucida Bright" panose="02040602050505020304" pitchFamily="18" charset="0"/>
                <a:ea typeface="+mn-ea"/>
                <a:cs typeface="+mn-cs"/>
              </a:endParaRPr>
            </a:p>
            <a:p>
              <a:r>
                <a:rPr lang="en-US" sz="2400" b="1" i="0" baseline="0">
                  <a:solidFill>
                    <a:srgbClr val="FF0000"/>
                  </a:solidFill>
                  <a:effectLst/>
                  <a:latin typeface="Lucida Bright" panose="02040602050505020304" pitchFamily="18" charset="0"/>
                  <a:ea typeface="+mn-ea"/>
                  <a:cs typeface="+mn-cs"/>
                </a:rPr>
                <a:t>LCLc</a:t>
              </a:r>
              <a:r>
                <a:rPr lang="en-US" sz="2400" b="0" i="0" baseline="0">
                  <a:solidFill>
                    <a:srgbClr val="FF0000"/>
                  </a:solidFill>
                  <a:effectLst/>
                  <a:latin typeface="Lucida Bright" panose="02040602050505020304" pitchFamily="18" charset="0"/>
                  <a:ea typeface="+mn-ea"/>
                  <a:cs typeface="+mn-cs"/>
                </a:rPr>
                <a:t> = </a:t>
              </a:r>
              <a:r>
                <a:rPr lang="en-US" sz="2400" b="0" i="0" baseline="0">
                  <a:solidFill>
                    <a:srgbClr val="FF0000"/>
                  </a:solidFill>
                  <a:effectLst/>
                  <a:latin typeface="Cambria Math"/>
                  <a:ea typeface="+mn-ea"/>
                  <a:cs typeface="+mn-cs"/>
                </a:rPr>
                <a:t>𝐶</a:t>
              </a:r>
              <a:r>
                <a:rPr lang="en-US" sz="2400" b="0" i="0" baseline="0">
                  <a:solidFill>
                    <a:srgbClr val="FF0000"/>
                  </a:solidFill>
                  <a:effectLst/>
                  <a:latin typeface="Cambria Math" panose="02040503050406030204" pitchFamily="18" charset="0"/>
                  <a:ea typeface="+mn-ea"/>
                  <a:cs typeface="+mn-cs"/>
                </a:rPr>
                <a:t> ̅</a:t>
              </a:r>
              <a:r>
                <a:rPr lang="en-US" sz="2400" b="0" i="0" baseline="0">
                  <a:solidFill>
                    <a:srgbClr val="FF0000"/>
                  </a:solidFill>
                  <a:effectLst/>
                  <a:latin typeface="+mn-lt"/>
                  <a:ea typeface="+mn-ea"/>
                  <a:cs typeface="+mn-cs"/>
                </a:rPr>
                <a:t> - z*</a:t>
              </a:r>
              <a:r>
                <a:rPr lang="en-US" sz="2400" b="0" i="0" baseline="0">
                  <a:solidFill>
                    <a:srgbClr val="FF0000"/>
                  </a:solidFill>
                  <a:effectLst/>
                  <a:latin typeface="Cambria Math" panose="02040503050406030204" pitchFamily="18" charset="0"/>
                  <a:ea typeface="+mn-ea"/>
                  <a:cs typeface="+mn-cs"/>
                </a:rPr>
                <a:t>√(</a:t>
              </a:r>
              <a:r>
                <a:rPr lang="en-US" sz="2400" b="0" i="0" baseline="0">
                  <a:solidFill>
                    <a:srgbClr val="FF0000"/>
                  </a:solidFill>
                  <a:effectLst/>
                  <a:latin typeface="Cambria Math"/>
                  <a:ea typeface="+mn-ea"/>
                  <a:cs typeface="+mn-cs"/>
                </a:rPr>
                <a:t>𝐶</a:t>
              </a:r>
              <a:r>
                <a:rPr lang="en-US" sz="2400" b="0" i="0" baseline="0">
                  <a:solidFill>
                    <a:srgbClr val="FF0000"/>
                  </a:solidFill>
                  <a:effectLst/>
                  <a:latin typeface="Cambria Math" panose="02040503050406030204" pitchFamily="18" charset="0"/>
                  <a:ea typeface="+mn-ea"/>
                  <a:cs typeface="+mn-cs"/>
                </a:rPr>
                <a:t> ̅ )</a:t>
              </a:r>
              <a:endParaRPr lang="en-US" sz="2400" baseline="0"/>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Fallback>
    </mc:AlternateContent>
    <xdr:clientData/>
  </xdr:twoCellAnchor>
  <xdr:twoCellAnchor>
    <xdr:from>
      <xdr:col>10</xdr:col>
      <xdr:colOff>190500</xdr:colOff>
      <xdr:row>24</xdr:row>
      <xdr:rowOff>158750</xdr:rowOff>
    </xdr:from>
    <xdr:to>
      <xdr:col>16</xdr:col>
      <xdr:colOff>682625</xdr:colOff>
      <xdr:row>28</xdr:row>
      <xdr:rowOff>0</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2000-000007000000}"/>
                </a:ext>
              </a:extLst>
            </xdr:cNvPr>
            <xdr:cNvSpPr txBox="1"/>
          </xdr:nvSpPr>
          <xdr:spPr>
            <a:xfrm>
              <a:off x="8763000" y="5857875"/>
              <a:ext cx="5143500" cy="77787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14:m>
                <m:oMath xmlns:m="http://schemas.openxmlformats.org/officeDocument/2006/math">
                  <m:acc>
                    <m:accPr>
                      <m:chr m:val="̅"/>
                      <m:ctrlPr>
                        <a:rPr lang="en-US" sz="2400" b="0" i="1" baseline="0">
                          <a:latin typeface="Cambria Math" panose="02040503050406030204" pitchFamily="18" charset="0"/>
                        </a:rPr>
                      </m:ctrlPr>
                    </m:accPr>
                    <m:e>
                      <m:r>
                        <a:rPr lang="en-US" sz="2400" b="0" i="1" baseline="0">
                          <a:latin typeface="Cambria Math"/>
                        </a:rPr>
                        <m:t>𝐶</m:t>
                      </m:r>
                    </m:e>
                  </m:acc>
                </m:oMath>
              </a14:m>
              <a:r>
                <a:rPr lang="en-US" sz="2400" b="0" i="0" baseline="0">
                  <a:latin typeface="Lucida Bright" panose="02040602050505020304" pitchFamily="18" charset="0"/>
                </a:rPr>
                <a:t>=  54/9 = </a:t>
              </a:r>
              <a:r>
                <a:rPr lang="en-US" sz="2400" b="1" i="0" baseline="0">
                  <a:solidFill>
                    <a:srgbClr val="FF0000"/>
                  </a:solidFill>
                  <a:latin typeface="Lucida Bright" panose="02040602050505020304" pitchFamily="18" charset="0"/>
                </a:rPr>
                <a:t>6</a:t>
              </a:r>
              <a:r>
                <a:rPr lang="en-US" sz="2400" b="0" i="0" baseline="0">
                  <a:solidFill>
                    <a:srgbClr val="FF0000"/>
                  </a:solidFill>
                  <a:latin typeface="Lucida Bright" panose="02040602050505020304" pitchFamily="18" charset="0"/>
                </a:rPr>
                <a:t> </a:t>
              </a:r>
              <a:r>
                <a:rPr lang="en-US" sz="2400" b="0" i="0" baseline="0">
                  <a:latin typeface="Lucida Bright" panose="02040602050505020304" pitchFamily="18" charset="0"/>
                </a:rPr>
                <a:t>complaints per day</a:t>
              </a:r>
            </a:p>
            <a:p>
              <a:endParaRPr lang="en-US" sz="2400" baseline="0"/>
            </a:p>
            <a:p>
              <a:endParaRPr lang="en-US" sz="2000"/>
            </a:p>
          </xdr:txBody>
        </xdr:sp>
      </mc:Choice>
      <mc:Fallback xmlns="">
        <xdr:sp macro="" textlink="">
          <xdr:nvSpPr>
            <xdr:cNvPr id="7" name="TextBox 6">
              <a:extLst>
                <a:ext uri="{FF2B5EF4-FFF2-40B4-BE49-F238E27FC236}">
                  <a16:creationId xmlns:a16="http://schemas.microsoft.com/office/drawing/2014/main" xmlns="" id="{00000000-0008-0000-1F00-000007000000}"/>
                </a:ext>
              </a:extLst>
            </xdr:cNvPr>
            <xdr:cNvSpPr txBox="1"/>
          </xdr:nvSpPr>
          <xdr:spPr>
            <a:xfrm>
              <a:off x="8763000" y="5857875"/>
              <a:ext cx="5143500" cy="77787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baseline="0">
                  <a:latin typeface="Cambria Math"/>
                </a:rPr>
                <a:t>𝐶 ̅</a:t>
              </a:r>
              <a:r>
                <a:rPr lang="en-US" sz="2400" b="0" i="0" baseline="0">
                  <a:latin typeface="Lucida Bright" panose="02040602050505020304" pitchFamily="18" charset="0"/>
                </a:rPr>
                <a:t>=  54/9 = </a:t>
              </a:r>
              <a:r>
                <a:rPr lang="en-US" sz="2400" b="1" i="0" baseline="0">
                  <a:solidFill>
                    <a:srgbClr val="FF0000"/>
                  </a:solidFill>
                  <a:latin typeface="Lucida Bright" panose="02040602050505020304" pitchFamily="18" charset="0"/>
                </a:rPr>
                <a:t>6</a:t>
              </a:r>
              <a:r>
                <a:rPr lang="en-US" sz="2400" b="0" i="0" baseline="0">
                  <a:solidFill>
                    <a:srgbClr val="FF0000"/>
                  </a:solidFill>
                  <a:latin typeface="Lucida Bright" panose="02040602050505020304" pitchFamily="18" charset="0"/>
                </a:rPr>
                <a:t> </a:t>
              </a:r>
              <a:r>
                <a:rPr lang="en-US" sz="2400" b="0" i="0" baseline="0">
                  <a:latin typeface="Lucida Bright" panose="02040602050505020304" pitchFamily="18" charset="0"/>
                </a:rPr>
                <a:t>complaints per day</a:t>
              </a:r>
            </a:p>
            <a:p>
              <a:endParaRPr lang="en-US" sz="2400" baseline="0"/>
            </a:p>
            <a:p>
              <a:endParaRPr lang="en-US" sz="2000"/>
            </a:p>
          </xdr:txBody>
        </xdr:sp>
      </mc:Fallback>
    </mc:AlternateContent>
    <xdr:clientData/>
  </xdr:twoCellAnchor>
  <xdr:twoCellAnchor>
    <xdr:from>
      <xdr:col>7</xdr:col>
      <xdr:colOff>1294947</xdr:colOff>
      <xdr:row>49</xdr:row>
      <xdr:rowOff>70304</xdr:rowOff>
    </xdr:from>
    <xdr:to>
      <xdr:col>15</xdr:col>
      <xdr:colOff>47625</xdr:colOff>
      <xdr:row>68</xdr:row>
      <xdr:rowOff>36285</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2000-000008000000}"/>
                </a:ext>
              </a:extLst>
            </xdr:cNvPr>
            <xdr:cNvSpPr txBox="1"/>
          </xdr:nvSpPr>
          <xdr:spPr>
            <a:xfrm>
              <a:off x="6597197" y="10706554"/>
              <a:ext cx="5928178" cy="358548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2800" b="0" i="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a:solidFill>
                    <a:srgbClr val="FF0000"/>
                  </a:solidFill>
                  <a:latin typeface="Lucida Bright" panose="02040602050505020304" pitchFamily="18" charset="0"/>
                </a:rPr>
                <a:t>UCLc</a:t>
              </a:r>
              <a:r>
                <a:rPr lang="en-US" sz="2800" b="0" i="0" baseline="0">
                  <a:latin typeface="Lucida Bright" panose="02040602050505020304" pitchFamily="18" charset="0"/>
                </a:rPr>
                <a:t> = </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𝐶</m:t>
                      </m:r>
                    </m:e>
                  </m:acc>
                </m:oMath>
              </a14:m>
              <a:r>
                <a:rPr lang="en-US" sz="2400" b="0" i="0" baseline="0">
                  <a:latin typeface="Lucida Bright" panose="02040602050505020304" pitchFamily="18" charset="0"/>
                </a:rPr>
                <a:t>+ 3*</a:t>
              </a:r>
              <a14:m>
                <m:oMath xmlns:m="http://schemas.openxmlformats.org/officeDocument/2006/math">
                  <m:r>
                    <a:rPr lang="en-US" sz="2400" b="0" i="0" baseline="0">
                      <a:solidFill>
                        <a:schemeClr val="dk1"/>
                      </a:solidFill>
                      <a:effectLst/>
                      <a:latin typeface="Cambria Math"/>
                      <a:ea typeface="+mn-ea"/>
                      <a:cs typeface="+mn-cs"/>
                    </a:rPr>
                    <m:t>√</m:t>
                  </m:r>
                  <m:acc>
                    <m:accPr>
                      <m:chr m:val="̅"/>
                      <m:ctrlPr>
                        <a:rPr lang="en-US" sz="2400" b="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a:ea typeface="+mn-ea"/>
                          <a:cs typeface="+mn-cs"/>
                        </a:rPr>
                        <m:t>𝐶</m:t>
                      </m:r>
                    </m:e>
                  </m:acc>
                </m:oMath>
              </a14:m>
              <a:r>
                <a:rPr lang="en-US" sz="2800" b="0" i="0" baseline="0">
                  <a:latin typeface="Lucida Bright" panose="02040602050505020304" pitchFamily="18" charset="0"/>
                </a:rPr>
                <a:t>= </a:t>
              </a:r>
              <a:r>
                <a:rPr lang="en-US" sz="2400" b="0" i="0" baseline="0">
                  <a:latin typeface="Lucida Bright" panose="02040602050505020304" pitchFamily="18" charset="0"/>
                </a:rPr>
                <a:t>6 +</a:t>
              </a:r>
              <a:r>
                <a:rPr lang="en-US" sz="2400" b="0" i="0" baseline="0">
                  <a:solidFill>
                    <a:schemeClr val="dk1"/>
                  </a:solidFill>
                  <a:effectLst/>
                  <a:latin typeface="Lucida Bright" panose="02040602050505020304" pitchFamily="18" charset="0"/>
                  <a:ea typeface="+mn-ea"/>
                  <a:cs typeface="+mn-cs"/>
                </a:rPr>
                <a:t>3*</a:t>
              </a:r>
              <a14:m>
                <m:oMath xmlns:m="http://schemas.openxmlformats.org/officeDocument/2006/math">
                  <m:r>
                    <a:rPr lang="en-US" sz="2400" b="0" i="0" baseline="0">
                      <a:solidFill>
                        <a:schemeClr val="dk1"/>
                      </a:solidFill>
                      <a:effectLst/>
                      <a:latin typeface="Cambria Math"/>
                      <a:ea typeface="+mn-ea"/>
                      <a:cs typeface="+mn-cs"/>
                    </a:rPr>
                    <m:t>√6</m:t>
                  </m:r>
                </m:oMath>
              </a14:m>
              <a:r>
                <a:rPr lang="en-US" sz="2400" b="0" i="0" baseline="0">
                  <a:latin typeface="Lucida Bright" panose="02040602050505020304" pitchFamily="18" charset="0"/>
                </a:rPr>
                <a:t> = 6 + 3*2.45 = </a:t>
              </a:r>
              <a:r>
                <a:rPr lang="en-US" sz="2400" b="1" i="0" baseline="0">
                  <a:solidFill>
                    <a:srgbClr val="FF0000"/>
                  </a:solidFill>
                  <a:latin typeface="Lucida Bright" panose="02040602050505020304" pitchFamily="18" charset="0"/>
                </a:rPr>
                <a:t>13.35</a:t>
              </a:r>
            </a:p>
            <a:p>
              <a:pPr marL="0" marR="0" indent="0" defTabSz="914400" eaLnBrk="1" fontAlgn="auto" latinLnBrk="0" hangingPunct="1">
                <a:lnSpc>
                  <a:spcPct val="100000"/>
                </a:lnSpc>
                <a:spcBef>
                  <a:spcPts val="0"/>
                </a:spcBef>
                <a:spcAft>
                  <a:spcPts val="0"/>
                </a:spcAft>
                <a:buClrTx/>
                <a:buSzTx/>
                <a:buFontTx/>
                <a:buNone/>
                <a:tabLst/>
                <a:defRPr/>
              </a:pPr>
              <a:endParaRPr lang="en-US" sz="2800" b="0" i="0" baseline="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baseline="0">
                  <a:solidFill>
                    <a:srgbClr val="FF0000"/>
                  </a:solidFill>
                  <a:latin typeface="Lucida Bright" panose="02040602050505020304" pitchFamily="18" charset="0"/>
                </a:rPr>
                <a:t>LCLc</a:t>
              </a:r>
              <a:r>
                <a:rPr lang="en-US" sz="2800" b="0" i="0" baseline="0">
                  <a:latin typeface="Lucida Bright" panose="02040602050505020304" pitchFamily="18" charset="0"/>
                </a:rPr>
                <a:t> =  </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𝐶</m:t>
                      </m:r>
                    </m:e>
                  </m:acc>
                </m:oMath>
              </a14:m>
              <a:r>
                <a:rPr lang="en-US" sz="2400" b="0" i="0" baseline="0">
                  <a:solidFill>
                    <a:schemeClr val="dk1"/>
                  </a:solidFill>
                  <a:effectLst/>
                  <a:latin typeface="Lucida Bright" panose="02040602050505020304" pitchFamily="18" charset="0"/>
                  <a:ea typeface="+mn-ea"/>
                  <a:cs typeface="+mn-cs"/>
                </a:rPr>
                <a:t>- 3*</a:t>
              </a:r>
              <a14:m>
                <m:oMath xmlns:m="http://schemas.openxmlformats.org/officeDocument/2006/math">
                  <m:r>
                    <a:rPr lang="en-US" sz="2400" b="0" i="0" baseline="0">
                      <a:solidFill>
                        <a:schemeClr val="dk1"/>
                      </a:solidFill>
                      <a:effectLst/>
                      <a:latin typeface="Cambria Math"/>
                      <a:ea typeface="+mn-ea"/>
                      <a:cs typeface="+mn-cs"/>
                    </a:rPr>
                    <m:t>√</m:t>
                  </m:r>
                  <m:acc>
                    <m:accPr>
                      <m:chr m:val="̅"/>
                      <m:ctrlPr>
                        <a:rPr lang="en-US" sz="2400" b="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a:ea typeface="+mn-ea"/>
                          <a:cs typeface="+mn-cs"/>
                        </a:rPr>
                        <m:t>𝐶</m:t>
                      </m:r>
                    </m:e>
                  </m:acc>
                </m:oMath>
              </a14:m>
              <a:r>
                <a:rPr lang="en-US" sz="2400" b="0" i="0" baseline="0">
                  <a:solidFill>
                    <a:schemeClr val="dk1"/>
                  </a:solidFill>
                  <a:effectLst/>
                  <a:latin typeface="Lucida Bright" panose="02040602050505020304" pitchFamily="18" charset="0"/>
                  <a:ea typeface="+mn-ea"/>
                  <a:cs typeface="+mn-cs"/>
                </a:rPr>
                <a:t>=  6 -3*</a:t>
              </a:r>
              <a14:m>
                <m:oMath xmlns:m="http://schemas.openxmlformats.org/officeDocument/2006/math">
                  <m:rad>
                    <m:radPr>
                      <m:degHide m:val="on"/>
                      <m:ctrlPr>
                        <a:rPr lang="en-US" sz="2400" b="0" i="1" baseline="0">
                          <a:solidFill>
                            <a:schemeClr val="dk1"/>
                          </a:solidFill>
                          <a:effectLst/>
                          <a:latin typeface="Cambria Math" panose="02040503050406030204" pitchFamily="18" charset="0"/>
                          <a:ea typeface="+mn-ea"/>
                          <a:cs typeface="+mn-cs"/>
                        </a:rPr>
                      </m:ctrlPr>
                    </m:radPr>
                    <m:deg/>
                    <m:e>
                      <m:r>
                        <a:rPr lang="en-US" sz="2400" b="0" i="0" baseline="0">
                          <a:solidFill>
                            <a:schemeClr val="dk1"/>
                          </a:solidFill>
                          <a:effectLst/>
                          <a:latin typeface="Cambria Math"/>
                          <a:ea typeface="+mn-ea"/>
                          <a:cs typeface="+mn-cs"/>
                        </a:rPr>
                        <m:t>6</m:t>
                      </m:r>
                    </m:e>
                  </m:rad>
                  <m:r>
                    <a:rPr lang="en-US" sz="2400" b="0" i="0" baseline="0">
                      <a:solidFill>
                        <a:schemeClr val="dk1"/>
                      </a:solidFill>
                      <a:effectLst/>
                      <a:latin typeface="Cambria Math"/>
                      <a:ea typeface="+mn-ea"/>
                      <a:cs typeface="+mn-cs"/>
                    </a:rPr>
                    <m:t>=</m:t>
                  </m:r>
                </m:oMath>
              </a14:m>
              <a:r>
                <a:rPr lang="en-US" sz="2400" b="0" i="0">
                  <a:latin typeface="Lucida Bright" panose="02040602050505020304" pitchFamily="18" charset="0"/>
                </a:rPr>
                <a:t> 6 -3* 2.45 =</a:t>
              </a:r>
              <a:r>
                <a:rPr lang="en-US" sz="2400" b="1" i="0">
                  <a:latin typeface="Lucida Bright" panose="02040602050505020304" pitchFamily="18" charset="0"/>
                </a:rPr>
                <a:t> </a:t>
              </a:r>
              <a:r>
                <a:rPr lang="en-US" sz="2400" b="1" i="0">
                  <a:solidFill>
                    <a:srgbClr val="C00000"/>
                  </a:solidFill>
                  <a:latin typeface="Lucida Bright" panose="02040602050505020304" pitchFamily="18" charset="0"/>
                </a:rPr>
                <a:t>0 </a:t>
              </a:r>
              <a:r>
                <a:rPr lang="en-US" sz="2400" b="0" i="0">
                  <a:latin typeface="Lucida Bright" panose="02040602050505020304" pitchFamily="18" charset="0"/>
                </a:rPr>
                <a:t>since it cannot be negative (i.e.</a:t>
              </a:r>
              <a:r>
                <a:rPr lang="en-US" sz="2400" b="0" i="0" baseline="0">
                  <a:latin typeface="Lucida Bright" panose="02040602050505020304" pitchFamily="18" charset="0"/>
                </a:rPr>
                <a:t> -1.35)</a:t>
              </a:r>
              <a:endParaRPr lang="en-US" sz="2400" b="0" i="0">
                <a:latin typeface="Lucida Bright" panose="02040602050505020304" pitchFamily="18" charset="0"/>
              </a:endParaRPr>
            </a:p>
          </xdr:txBody>
        </xdr:sp>
      </mc:Choice>
      <mc:Fallback xmlns="">
        <xdr:sp macro="" textlink="">
          <xdr:nvSpPr>
            <xdr:cNvPr id="8" name="TextBox 7">
              <a:extLst>
                <a:ext uri="{FF2B5EF4-FFF2-40B4-BE49-F238E27FC236}">
                  <a16:creationId xmlns:a16="http://schemas.microsoft.com/office/drawing/2014/main" id="{00000000-0008-0000-1F00-000008000000}"/>
                </a:ext>
              </a:extLst>
            </xdr:cNvPr>
            <xdr:cNvSpPr txBox="1"/>
          </xdr:nvSpPr>
          <xdr:spPr>
            <a:xfrm>
              <a:off x="6597197" y="10706554"/>
              <a:ext cx="5928178" cy="358548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2800" b="0" i="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a:solidFill>
                    <a:srgbClr val="FF0000"/>
                  </a:solidFill>
                  <a:latin typeface="Lucida Bright" panose="02040602050505020304" pitchFamily="18" charset="0"/>
                </a:rPr>
                <a:t>UCLc</a:t>
              </a:r>
              <a:r>
                <a:rPr lang="en-US" sz="2800" b="0" i="0" baseline="0">
                  <a:latin typeface="Lucida Bright" panose="02040602050505020304" pitchFamily="18" charset="0"/>
                </a:rPr>
                <a:t> = </a:t>
              </a:r>
              <a:r>
                <a:rPr lang="en-US" sz="2800" b="0" i="0" baseline="0">
                  <a:latin typeface="Cambria Math"/>
                </a:rPr>
                <a:t>𝐶</a:t>
              </a:r>
              <a:r>
                <a:rPr lang="en-US" sz="2800" b="0" i="0" baseline="0">
                  <a:latin typeface="Cambria Math" panose="02040503050406030204" pitchFamily="18" charset="0"/>
                </a:rPr>
                <a:t> ̅</a:t>
              </a:r>
              <a:r>
                <a:rPr lang="en-US" sz="2400" b="0" i="0" baseline="0">
                  <a:latin typeface="Lucida Bright" panose="02040602050505020304" pitchFamily="18" charset="0"/>
                </a:rPr>
                <a:t>+ 3*</a:t>
              </a:r>
              <a:r>
                <a:rPr lang="en-US" sz="2400" b="0" i="0" baseline="0">
                  <a:solidFill>
                    <a:schemeClr val="dk1"/>
                  </a:solidFill>
                  <a:effectLst/>
                  <a:latin typeface="Cambria Math"/>
                  <a:ea typeface="+mn-ea"/>
                  <a:cs typeface="+mn-cs"/>
                </a:rPr>
                <a:t>√𝐶</a:t>
              </a:r>
              <a:r>
                <a:rPr lang="en-US" sz="2400" b="0" i="0" baseline="0">
                  <a:solidFill>
                    <a:schemeClr val="dk1"/>
                  </a:solidFill>
                  <a:effectLst/>
                  <a:latin typeface="Cambria Math" panose="02040503050406030204" pitchFamily="18" charset="0"/>
                  <a:ea typeface="+mn-ea"/>
                  <a:cs typeface="+mn-cs"/>
                </a:rPr>
                <a:t> ̅</a:t>
              </a:r>
              <a:r>
                <a:rPr lang="en-US" sz="2800" b="0" i="0" baseline="0">
                  <a:latin typeface="Lucida Bright" panose="02040602050505020304" pitchFamily="18" charset="0"/>
                </a:rPr>
                <a:t>= </a:t>
              </a:r>
              <a:r>
                <a:rPr lang="en-US" sz="2400" b="0" i="0" baseline="0">
                  <a:latin typeface="Lucida Bright" panose="02040602050505020304" pitchFamily="18" charset="0"/>
                </a:rPr>
                <a:t>6 +</a:t>
              </a:r>
              <a:r>
                <a:rPr lang="en-US" sz="2400" b="0" i="0" baseline="0">
                  <a:solidFill>
                    <a:schemeClr val="dk1"/>
                  </a:solidFill>
                  <a:effectLst/>
                  <a:latin typeface="Lucida Bright" panose="02040602050505020304" pitchFamily="18" charset="0"/>
                  <a:ea typeface="+mn-ea"/>
                  <a:cs typeface="+mn-cs"/>
                </a:rPr>
                <a:t>3*</a:t>
              </a:r>
              <a:r>
                <a:rPr lang="en-US" sz="2400" b="0" i="0" baseline="0">
                  <a:solidFill>
                    <a:schemeClr val="dk1"/>
                  </a:solidFill>
                  <a:effectLst/>
                  <a:latin typeface="Cambria Math"/>
                  <a:ea typeface="+mn-ea"/>
                  <a:cs typeface="+mn-cs"/>
                </a:rPr>
                <a:t>√6</a:t>
              </a:r>
              <a:r>
                <a:rPr lang="en-US" sz="2400" b="0" i="0" baseline="0">
                  <a:latin typeface="Lucida Bright" panose="02040602050505020304" pitchFamily="18" charset="0"/>
                </a:rPr>
                <a:t> = 6 + 3*2.45 = </a:t>
              </a:r>
              <a:r>
                <a:rPr lang="en-US" sz="2400" b="1" i="0" baseline="0">
                  <a:solidFill>
                    <a:srgbClr val="FF0000"/>
                  </a:solidFill>
                  <a:latin typeface="Lucida Bright" panose="02040602050505020304" pitchFamily="18" charset="0"/>
                </a:rPr>
                <a:t>13.35</a:t>
              </a:r>
            </a:p>
            <a:p>
              <a:pPr marL="0" marR="0" indent="0" defTabSz="914400" eaLnBrk="1" fontAlgn="auto" latinLnBrk="0" hangingPunct="1">
                <a:lnSpc>
                  <a:spcPct val="100000"/>
                </a:lnSpc>
                <a:spcBef>
                  <a:spcPts val="0"/>
                </a:spcBef>
                <a:spcAft>
                  <a:spcPts val="0"/>
                </a:spcAft>
                <a:buClrTx/>
                <a:buSzTx/>
                <a:buFontTx/>
                <a:buNone/>
                <a:tabLst/>
                <a:defRPr/>
              </a:pPr>
              <a:endParaRPr lang="en-US" sz="2800" b="0" i="0" baseline="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baseline="0">
                  <a:solidFill>
                    <a:srgbClr val="FF0000"/>
                  </a:solidFill>
                  <a:latin typeface="Lucida Bright" panose="02040602050505020304" pitchFamily="18" charset="0"/>
                </a:rPr>
                <a:t>LCLc</a:t>
              </a:r>
              <a:r>
                <a:rPr lang="en-US" sz="2800" b="0" i="0" baseline="0">
                  <a:latin typeface="Lucida Bright" panose="02040602050505020304" pitchFamily="18" charset="0"/>
                </a:rPr>
                <a:t> =  </a:t>
              </a:r>
              <a:r>
                <a:rPr lang="en-US" sz="2800" b="0" i="0" baseline="0">
                  <a:latin typeface="Cambria Math"/>
                </a:rPr>
                <a:t>𝐶</a:t>
              </a:r>
              <a:r>
                <a:rPr lang="en-US" sz="2800" b="0" i="0" baseline="0">
                  <a:latin typeface="Cambria Math" panose="02040503050406030204" pitchFamily="18" charset="0"/>
                </a:rPr>
                <a:t> ̅</a:t>
              </a:r>
              <a:r>
                <a:rPr lang="en-US" sz="2400" b="0" i="0" baseline="0">
                  <a:solidFill>
                    <a:schemeClr val="dk1"/>
                  </a:solidFill>
                  <a:effectLst/>
                  <a:latin typeface="Lucida Bright" panose="02040602050505020304" pitchFamily="18" charset="0"/>
                  <a:ea typeface="+mn-ea"/>
                  <a:cs typeface="+mn-cs"/>
                </a:rPr>
                <a:t>- 3*</a:t>
              </a:r>
              <a:r>
                <a:rPr lang="en-US" sz="2400" b="0" i="0" baseline="0">
                  <a:solidFill>
                    <a:schemeClr val="dk1"/>
                  </a:solidFill>
                  <a:effectLst/>
                  <a:latin typeface="Cambria Math"/>
                  <a:ea typeface="+mn-ea"/>
                  <a:cs typeface="+mn-cs"/>
                </a:rPr>
                <a:t>√𝐶</a:t>
              </a:r>
              <a:r>
                <a:rPr lang="en-US" sz="2400" b="0" i="0" baseline="0">
                  <a:solidFill>
                    <a:schemeClr val="dk1"/>
                  </a:solidFill>
                  <a:effectLst/>
                  <a:latin typeface="Cambria Math" panose="02040503050406030204" pitchFamily="18" charset="0"/>
                  <a:ea typeface="+mn-ea"/>
                  <a:cs typeface="+mn-cs"/>
                </a:rPr>
                <a:t> ̅</a:t>
              </a:r>
              <a:r>
                <a:rPr lang="en-US" sz="2400" b="0" i="0" baseline="0">
                  <a:solidFill>
                    <a:schemeClr val="dk1"/>
                  </a:solidFill>
                  <a:effectLst/>
                  <a:latin typeface="Lucida Bright" panose="02040602050505020304" pitchFamily="18" charset="0"/>
                  <a:ea typeface="+mn-ea"/>
                  <a:cs typeface="+mn-cs"/>
                </a:rPr>
                <a:t>=  6 -3*</a:t>
              </a:r>
              <a:r>
                <a:rPr lang="en-US" sz="2400" b="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a:ea typeface="+mn-ea"/>
                  <a:cs typeface="+mn-cs"/>
                </a:rPr>
                <a:t>6=</a:t>
              </a:r>
              <a:r>
                <a:rPr lang="en-US" sz="2400" b="0" i="0">
                  <a:latin typeface="Lucida Bright" panose="02040602050505020304" pitchFamily="18" charset="0"/>
                </a:rPr>
                <a:t> 6 -3* 2.45 =</a:t>
              </a:r>
              <a:r>
                <a:rPr lang="en-US" sz="2400" b="1" i="0">
                  <a:latin typeface="Lucida Bright" panose="02040602050505020304" pitchFamily="18" charset="0"/>
                </a:rPr>
                <a:t> </a:t>
              </a:r>
              <a:r>
                <a:rPr lang="en-US" sz="2400" b="1" i="0">
                  <a:solidFill>
                    <a:srgbClr val="C00000"/>
                  </a:solidFill>
                  <a:latin typeface="Lucida Bright" panose="02040602050505020304" pitchFamily="18" charset="0"/>
                </a:rPr>
                <a:t>0 </a:t>
              </a:r>
              <a:r>
                <a:rPr lang="en-US" sz="2400" b="0" i="0">
                  <a:latin typeface="Lucida Bright" panose="02040602050505020304" pitchFamily="18" charset="0"/>
                </a:rPr>
                <a:t>since it cannot be negative (i.e.</a:t>
              </a:r>
              <a:r>
                <a:rPr lang="en-US" sz="2400" b="0" i="0" baseline="0">
                  <a:latin typeface="Lucida Bright" panose="02040602050505020304" pitchFamily="18" charset="0"/>
                </a:rPr>
                <a:t> -1.35)</a:t>
              </a:r>
              <a:endParaRPr lang="en-US" sz="2400" b="0" i="0">
                <a:latin typeface="Lucida Bright" panose="02040602050505020304" pitchFamily="18" charset="0"/>
              </a:endParaRPr>
            </a:p>
          </xdr:txBody>
        </xdr:sp>
      </mc:Fallback>
    </mc:AlternateContent>
    <xdr:clientData/>
  </xdr:twoCellAnchor>
  <xdr:twoCellAnchor>
    <xdr:from>
      <xdr:col>10</xdr:col>
      <xdr:colOff>809625</xdr:colOff>
      <xdr:row>2</xdr:row>
      <xdr:rowOff>31750</xdr:rowOff>
    </xdr:from>
    <xdr:to>
      <xdr:col>15</xdr:col>
      <xdr:colOff>127000</xdr:colOff>
      <xdr:row>6</xdr:row>
      <xdr:rowOff>174625</xdr:rowOff>
    </xdr:to>
    <xdr:sp macro="" textlink="">
      <xdr:nvSpPr>
        <xdr:cNvPr id="9" name="Rounded Rectangle 4">
          <a:extLst>
            <a:ext uri="{FF2B5EF4-FFF2-40B4-BE49-F238E27FC236}">
              <a16:creationId xmlns:a16="http://schemas.microsoft.com/office/drawing/2014/main" id="{00000000-0008-0000-2000-000009000000}"/>
            </a:ext>
          </a:extLst>
        </xdr:cNvPr>
        <xdr:cNvSpPr/>
      </xdr:nvSpPr>
      <xdr:spPr>
        <a:xfrm>
          <a:off x="9382125" y="412750"/>
          <a:ext cx="3222625"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FF00"/>
              </a:solidFill>
              <a:latin typeface="Lucida Bright" panose="02040602050505020304" pitchFamily="18" charset="0"/>
            </a:rPr>
            <a:t>Solution</a:t>
          </a:r>
        </a:p>
      </xdr:txBody>
    </xdr:sp>
    <xdr:clientData/>
  </xdr:twoCellAnchor>
  <xdr:twoCellAnchor>
    <xdr:from>
      <xdr:col>21</xdr:col>
      <xdr:colOff>349250</xdr:colOff>
      <xdr:row>11</xdr:row>
      <xdr:rowOff>174625</xdr:rowOff>
    </xdr:from>
    <xdr:to>
      <xdr:col>30</xdr:col>
      <xdr:colOff>174625</xdr:colOff>
      <xdr:row>72</xdr:row>
      <xdr:rowOff>47625</xdr:rowOff>
    </xdr:to>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2000-00000E000000}"/>
                </a:ext>
              </a:extLst>
            </xdr:cNvPr>
            <xdr:cNvSpPr txBox="1"/>
          </xdr:nvSpPr>
          <xdr:spPr>
            <a:xfrm>
              <a:off x="16906875" y="2270125"/>
              <a:ext cx="5778500" cy="131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b="1">
                  <a:solidFill>
                    <a:schemeClr val="accent3">
                      <a:lumMod val="50000"/>
                    </a:schemeClr>
                  </a:solidFill>
                  <a:latin typeface="Lucida Bright" panose="02040602050505020304" pitchFamily="18" charset="0"/>
                </a:rPr>
                <a:t>Calculate</a:t>
              </a:r>
              <a:r>
                <a:rPr lang="en-US" sz="2400" b="1" baseline="0">
                  <a:solidFill>
                    <a:schemeClr val="accent3">
                      <a:lumMod val="50000"/>
                    </a:schemeClr>
                  </a:solidFill>
                  <a:latin typeface="Lucida Bright" panose="02040602050505020304" pitchFamily="18" charset="0"/>
                </a:rPr>
                <a:t> the total number of complaints.</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that number is: </a:t>
              </a:r>
              <a:r>
                <a:rPr lang="en-US" sz="2400" b="1" baseline="0">
                  <a:solidFill>
                    <a:srgbClr val="C00000"/>
                  </a:solidFill>
                  <a:latin typeface="Lucida Bright" panose="02040602050505020304" pitchFamily="18" charset="0"/>
                </a:rPr>
                <a:t>54</a:t>
              </a:r>
              <a:r>
                <a:rPr lang="en-US" sz="2400" baseline="0">
                  <a:latin typeface="Lucida Bright" panose="02040602050505020304" pitchFamily="18" charset="0"/>
                </a:rPr>
                <a:t>.</a:t>
              </a:r>
            </a:p>
            <a:p>
              <a:endParaRPr lang="en-US" sz="2400" baseline="0">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1" baseline="0">
                  <a:solidFill>
                    <a:schemeClr val="accent3">
                      <a:lumMod val="50000"/>
                    </a:schemeClr>
                  </a:solidFill>
                  <a:latin typeface="Lucida Bright" panose="02040602050505020304" pitchFamily="18" charset="0"/>
                </a:rPr>
                <a:t>Identify the value of </a:t>
              </a:r>
              <a14:m>
                <m:oMath xmlns:m="http://schemas.openxmlformats.org/officeDocument/2006/math">
                  <m:acc>
                    <m:accPr>
                      <m:chr m:val="̅"/>
                      <m:ctrlPr>
                        <a:rPr lang="en-US" sz="2400" b="1" i="1" baseline="0">
                          <a:solidFill>
                            <a:schemeClr val="accent3">
                              <a:lumMod val="50000"/>
                            </a:schemeClr>
                          </a:solidFill>
                          <a:latin typeface="Cambria Math" panose="02040503050406030204" pitchFamily="18" charset="0"/>
                        </a:rPr>
                      </m:ctrlPr>
                    </m:accPr>
                    <m:e>
                      <m:r>
                        <a:rPr lang="en-US" sz="2400" b="1" i="1" baseline="0">
                          <a:solidFill>
                            <a:schemeClr val="accent3">
                              <a:lumMod val="50000"/>
                            </a:schemeClr>
                          </a:solidFill>
                          <a:latin typeface="Cambria Math"/>
                        </a:rPr>
                        <m:t>𝑪</m:t>
                      </m:r>
                    </m:e>
                  </m:acc>
                </m:oMath>
              </a14:m>
              <a:r>
                <a:rPr lang="en-US" sz="2400" b="1" baseline="0">
                  <a:latin typeface="Lucida Bright" panose="02040602050505020304" pitchFamily="18" charset="0"/>
                </a:rPr>
                <a:t>.</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this value is: </a:t>
              </a:r>
              <a:r>
                <a:rPr lang="en-US" sz="2400" b="1" baseline="0">
                  <a:solidFill>
                    <a:srgbClr val="C00000"/>
                  </a:solidFill>
                  <a:latin typeface="Lucida Bright" panose="02040602050505020304" pitchFamily="18" charset="0"/>
                </a:rPr>
                <a:t>6</a:t>
              </a:r>
            </a:p>
            <a:p>
              <a:endParaRPr lang="en-US" sz="2400" baseline="0">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1" baseline="0">
                  <a:solidFill>
                    <a:schemeClr val="accent3">
                      <a:lumMod val="50000"/>
                    </a:schemeClr>
                  </a:solidFill>
                  <a:latin typeface="Lucida Bright" panose="02040602050505020304" pitchFamily="18" charset="0"/>
                  <a:cs typeface="+mn-cs"/>
                </a:rPr>
                <a:t>Calculate the value of</a:t>
              </a:r>
              <a14:m>
                <m:oMath xmlns:m="http://schemas.openxmlformats.org/officeDocument/2006/math">
                  <m:r>
                    <a:rPr lang="en-US" sz="2400" b="1" i="0" baseline="0">
                      <a:solidFill>
                        <a:schemeClr val="accent3">
                          <a:lumMod val="50000"/>
                        </a:schemeClr>
                      </a:solidFill>
                      <a:effectLst/>
                      <a:latin typeface="Cambria Math" panose="02040503050406030204" pitchFamily="18" charset="0"/>
                      <a:ea typeface="+mn-ea"/>
                      <a:cs typeface="+mn-cs"/>
                    </a:rPr>
                    <m:t> </m:t>
                  </m:r>
                  <m:rad>
                    <m:radPr>
                      <m:degHide m:val="on"/>
                      <m:ctrlPr>
                        <a:rPr lang="en-US" sz="2400" b="1" i="1" baseline="0">
                          <a:solidFill>
                            <a:schemeClr val="accent3">
                              <a:lumMod val="50000"/>
                            </a:schemeClr>
                          </a:solidFill>
                          <a:effectLst/>
                          <a:latin typeface="Cambria Math" panose="02040503050406030204" pitchFamily="18" charset="0"/>
                          <a:ea typeface="+mn-ea"/>
                          <a:cs typeface="+mn-cs"/>
                        </a:rPr>
                      </m:ctrlPr>
                    </m:radPr>
                    <m:deg/>
                    <m:e>
                      <m:r>
                        <a:rPr lang="en-US" sz="2400" b="1" i="0" baseline="0">
                          <a:solidFill>
                            <a:schemeClr val="accent3">
                              <a:lumMod val="50000"/>
                            </a:schemeClr>
                          </a:solidFill>
                          <a:effectLst/>
                          <a:latin typeface="Cambria Math"/>
                          <a:ea typeface="+mn-ea"/>
                          <a:cs typeface="+mn-cs"/>
                        </a:rPr>
                        <m:t>𝟔</m:t>
                      </m:r>
                    </m:e>
                  </m:rad>
                </m:oMath>
              </a14:m>
              <a:endParaRPr lang="en-US" sz="2400" b="1" baseline="0">
                <a:solidFill>
                  <a:schemeClr val="accent3">
                    <a:lumMod val="50000"/>
                  </a:schemeClr>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a:p>
              <a:r>
                <a:rPr lang="en-US" sz="2400" baseline="0">
                  <a:latin typeface="Lucida Bright" panose="02040602050505020304" pitchFamily="18" charset="0"/>
                  <a:cs typeface="Calibri" panose="020F0502020204030204" pitchFamily="34" charset="0"/>
                </a:rPr>
                <a:t>This value is: </a:t>
              </a:r>
              <a:r>
                <a:rPr lang="en-US" sz="2400" b="1" baseline="0">
                  <a:solidFill>
                    <a:srgbClr val="C00000"/>
                  </a:solidFill>
                  <a:latin typeface="Lucida Bright" panose="02040602050505020304" pitchFamily="18" charset="0"/>
                  <a:cs typeface="Calibri" panose="020F0502020204030204" pitchFamily="34" charset="0"/>
                </a:rPr>
                <a:t>2.45</a:t>
              </a: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1" baseline="0">
                  <a:solidFill>
                    <a:schemeClr val="accent3">
                      <a:lumMod val="50000"/>
                    </a:schemeClr>
                  </a:solidFill>
                  <a:latin typeface="Lucida Bright" panose="02040602050505020304" pitchFamily="18" charset="0"/>
                  <a:cs typeface="Calibri" panose="020F0502020204030204" pitchFamily="34" charset="0"/>
                </a:rPr>
                <a:t>Select the z value.</a:t>
              </a:r>
            </a:p>
            <a:p>
              <a:endParaRPr lang="en-US" sz="2400" b="1" baseline="0">
                <a:solidFill>
                  <a:schemeClr val="accent3">
                    <a:lumMod val="50000"/>
                  </a:schemeClr>
                </a:solidFill>
                <a:latin typeface="Lucida Bright" panose="02040602050505020304" pitchFamily="18" charset="0"/>
                <a:cs typeface="Calibri" panose="020F0502020204030204" pitchFamily="34" charset="0"/>
              </a:endParaRPr>
            </a:p>
            <a:p>
              <a:r>
                <a:rPr lang="en-US" sz="2400" b="0" baseline="0">
                  <a:solidFill>
                    <a:schemeClr val="tx1"/>
                  </a:solidFill>
                  <a:latin typeface="Lucida Bright" panose="02040602050505020304" pitchFamily="18" charset="0"/>
                  <a:cs typeface="Calibri" panose="020F0502020204030204" pitchFamily="34" charset="0"/>
                </a:rPr>
                <a:t>This value is</a:t>
              </a:r>
              <a:r>
                <a:rPr lang="en-US" sz="2400" b="1" baseline="0">
                  <a:solidFill>
                    <a:srgbClr val="C00000"/>
                  </a:solidFill>
                  <a:latin typeface="Lucida Bright" panose="02040602050505020304" pitchFamily="18" charset="0"/>
                  <a:cs typeface="Calibri" panose="020F0502020204030204" pitchFamily="34" charset="0"/>
                </a:rPr>
                <a:t> 3</a:t>
              </a:r>
              <a:r>
                <a:rPr lang="en-US" sz="2400" b="0" baseline="0">
                  <a:solidFill>
                    <a:schemeClr val="tx1"/>
                  </a:solidFill>
                  <a:latin typeface="Lucida Bright" panose="02040602050505020304" pitchFamily="18" charset="0"/>
                  <a:cs typeface="Calibri" panose="020F0502020204030204" pitchFamily="34" charset="0"/>
                </a:rPr>
                <a:t>.</a:t>
              </a: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5.</a:t>
              </a:r>
            </a:p>
            <a:p>
              <a:r>
                <a:rPr lang="en-US" sz="2400" b="1" baseline="0">
                  <a:solidFill>
                    <a:schemeClr val="accent3">
                      <a:lumMod val="50000"/>
                    </a:schemeClr>
                  </a:solidFill>
                  <a:latin typeface="Lucida Bright" panose="02040602050505020304" pitchFamily="18" charset="0"/>
                  <a:cs typeface="Calibri" panose="020F0502020204030204" pitchFamily="34" charset="0"/>
                </a:rPr>
                <a:t>Solve for UCL</a:t>
              </a:r>
              <a:r>
                <a:rPr lang="en-US" sz="1800" b="1" baseline="0">
                  <a:solidFill>
                    <a:schemeClr val="accent3">
                      <a:lumMod val="50000"/>
                    </a:schemeClr>
                  </a:solidFill>
                  <a:latin typeface="Lucida Bright" panose="02040602050505020304" pitchFamily="18" charset="0"/>
                  <a:cs typeface="Calibri" panose="020F0502020204030204" pitchFamily="34" charset="0"/>
                </a:rPr>
                <a:t>C.</a:t>
              </a:r>
            </a:p>
            <a:p>
              <a:endParaRPr lang="en-US" sz="1800" b="1" baseline="0">
                <a:solidFill>
                  <a:schemeClr val="accent3">
                    <a:lumMod val="50000"/>
                  </a:schemeClr>
                </a:solidFill>
                <a:latin typeface="Lucida Bright" panose="02040602050505020304" pitchFamily="18" charset="0"/>
                <a:cs typeface="Calibri" panose="020F0502020204030204" pitchFamily="34" charset="0"/>
              </a:endParaRPr>
            </a:p>
            <a:p>
              <a:r>
                <a:rPr lang="en-US" sz="2400" baseline="0">
                  <a:latin typeface="Lucida Bright" panose="02040602050505020304" pitchFamily="18" charset="0"/>
                  <a:cs typeface="Calibri" panose="020F0502020204030204" pitchFamily="34" charset="0"/>
                </a:rPr>
                <a:t>This value is: </a:t>
              </a:r>
              <a:r>
                <a:rPr lang="en-US" sz="2400" b="1" baseline="0">
                  <a:solidFill>
                    <a:srgbClr val="C00000"/>
                  </a:solidFill>
                  <a:latin typeface="Lucida Bright" panose="02040602050505020304" pitchFamily="18" charset="0"/>
                  <a:cs typeface="Calibri" panose="020F0502020204030204" pitchFamily="34" charset="0"/>
                </a:rPr>
                <a:t>13.35</a:t>
              </a:r>
            </a:p>
            <a:p>
              <a:endParaRPr lang="en-US" sz="1800" baseline="0">
                <a:latin typeface="Lucida Bright" panose="02040602050505020304" pitchFamily="18" charset="0"/>
                <a:cs typeface="Calibri" panose="020F0502020204030204" pitchFamily="34" charset="0"/>
              </a:endParaRPr>
            </a:p>
            <a:p>
              <a:endParaRPr lang="en-US" sz="180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6. </a:t>
              </a:r>
            </a:p>
            <a:p>
              <a:r>
                <a:rPr lang="en-US" sz="2400" b="1" baseline="0">
                  <a:solidFill>
                    <a:schemeClr val="accent3">
                      <a:lumMod val="50000"/>
                    </a:schemeClr>
                  </a:solidFill>
                  <a:latin typeface="Lucida Bright" panose="02040602050505020304" pitchFamily="18" charset="0"/>
                  <a:cs typeface="Calibri" panose="020F0502020204030204" pitchFamily="34" charset="0"/>
                </a:rPr>
                <a:t>Solve for LCL</a:t>
              </a:r>
              <a:r>
                <a:rPr lang="en-US" sz="1800" b="1" baseline="0">
                  <a:solidFill>
                    <a:schemeClr val="accent3">
                      <a:lumMod val="50000"/>
                    </a:schemeClr>
                  </a:solidFill>
                  <a:latin typeface="Lucida Bright" panose="02040602050505020304" pitchFamily="18" charset="0"/>
                  <a:cs typeface="Calibri" panose="020F0502020204030204" pitchFamily="34" charset="0"/>
                </a:rPr>
                <a:t>C</a:t>
              </a:r>
              <a:r>
                <a:rPr lang="en-US" sz="2400" b="1" baseline="0">
                  <a:solidFill>
                    <a:schemeClr val="accent3">
                      <a:lumMod val="50000"/>
                    </a:schemeClr>
                  </a:solidFill>
                  <a:latin typeface="Lucida Bright" panose="02040602050505020304" pitchFamily="18" charset="0"/>
                  <a:cs typeface="Calibri" panose="020F0502020204030204" pitchFamily="34" charset="0"/>
                </a:rPr>
                <a:t>.</a:t>
              </a:r>
            </a:p>
            <a:p>
              <a:endParaRPr lang="en-US" sz="2400" b="0" baseline="0">
                <a:latin typeface="Lucida Bright" panose="02040602050505020304" pitchFamily="18" charset="0"/>
                <a:cs typeface="Calibri" panose="020F0502020204030204" pitchFamily="34" charset="0"/>
              </a:endParaRPr>
            </a:p>
            <a:p>
              <a:r>
                <a:rPr lang="en-US" sz="2400" b="0" baseline="0">
                  <a:latin typeface="Lucida Bright" panose="02040602050505020304" pitchFamily="18" charset="0"/>
                  <a:cs typeface="Calibri" panose="020F0502020204030204" pitchFamily="34" charset="0"/>
                </a:rPr>
                <a:t>Since the LCL</a:t>
              </a:r>
              <a:r>
                <a:rPr lang="en-US" sz="1800" b="0" baseline="0">
                  <a:latin typeface="Lucida Bright" panose="02040602050505020304" pitchFamily="18" charset="0"/>
                  <a:cs typeface="Calibri" panose="020F0502020204030204" pitchFamily="34" charset="0"/>
                </a:rPr>
                <a:t>C  </a:t>
              </a:r>
              <a:r>
                <a:rPr lang="en-US" sz="2400" b="0" baseline="0">
                  <a:latin typeface="Lucida Bright" panose="02040602050505020304" pitchFamily="18" charset="0"/>
                  <a:cs typeface="Calibri" panose="020F0502020204030204" pitchFamily="34" charset="0"/>
                </a:rPr>
                <a:t>cannot be negative we set this value to: </a:t>
              </a:r>
              <a:r>
                <a:rPr lang="en-US" sz="2400" b="1" baseline="0">
                  <a:solidFill>
                    <a:srgbClr val="C00000"/>
                  </a:solidFill>
                  <a:latin typeface="Lucida Bright" panose="02040602050505020304" pitchFamily="18" charset="0"/>
                  <a:cs typeface="Calibri" panose="020F0502020204030204" pitchFamily="34" charset="0"/>
                </a:rPr>
                <a:t>0</a:t>
              </a:r>
              <a:r>
                <a:rPr lang="en-US" sz="2400" b="0" baseline="0">
                  <a:latin typeface="Lucida Bright" panose="02040602050505020304" pitchFamily="18" charset="0"/>
                  <a:cs typeface="Calibri" panose="020F0502020204030204" pitchFamily="34" charset="0"/>
                </a:rPr>
                <a:t>.</a:t>
              </a:r>
              <a:r>
                <a:rPr lang="en-US" sz="1800" b="0" baseline="0">
                  <a:latin typeface="Lucida Bright" panose="02040602050505020304" pitchFamily="18" charset="0"/>
                  <a:cs typeface="Calibri" panose="020F0502020204030204" pitchFamily="34" charset="0"/>
                </a:rPr>
                <a:t>                           </a:t>
              </a:r>
            </a:p>
          </xdr:txBody>
        </xdr:sp>
      </mc:Choice>
      <mc:Fallback xmlns="">
        <xdr:sp macro="" textlink="">
          <xdr:nvSpPr>
            <xdr:cNvPr id="14" name="TextBox 13">
              <a:extLst>
                <a:ext uri="{FF2B5EF4-FFF2-40B4-BE49-F238E27FC236}">
                  <a16:creationId xmlns:a16="http://schemas.microsoft.com/office/drawing/2014/main" id="{00000000-0008-0000-1F00-00000E000000}"/>
                </a:ext>
              </a:extLst>
            </xdr:cNvPr>
            <xdr:cNvSpPr txBox="1"/>
          </xdr:nvSpPr>
          <xdr:spPr>
            <a:xfrm>
              <a:off x="16906875" y="2270125"/>
              <a:ext cx="5778500" cy="131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b="1">
                  <a:solidFill>
                    <a:schemeClr val="accent3">
                      <a:lumMod val="50000"/>
                    </a:schemeClr>
                  </a:solidFill>
                  <a:latin typeface="Lucida Bright" panose="02040602050505020304" pitchFamily="18" charset="0"/>
                </a:rPr>
                <a:t>Calculate</a:t>
              </a:r>
              <a:r>
                <a:rPr lang="en-US" sz="2400" b="1" baseline="0">
                  <a:solidFill>
                    <a:schemeClr val="accent3">
                      <a:lumMod val="50000"/>
                    </a:schemeClr>
                  </a:solidFill>
                  <a:latin typeface="Lucida Bright" panose="02040602050505020304" pitchFamily="18" charset="0"/>
                </a:rPr>
                <a:t> the total number of complaints.</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that number is: </a:t>
              </a:r>
              <a:r>
                <a:rPr lang="en-US" sz="2400" b="1" baseline="0">
                  <a:solidFill>
                    <a:srgbClr val="C00000"/>
                  </a:solidFill>
                  <a:latin typeface="Lucida Bright" panose="02040602050505020304" pitchFamily="18" charset="0"/>
                </a:rPr>
                <a:t>54</a:t>
              </a:r>
              <a:r>
                <a:rPr lang="en-US" sz="2400" baseline="0">
                  <a:latin typeface="Lucida Bright" panose="02040602050505020304" pitchFamily="18" charset="0"/>
                </a:rPr>
                <a:t>.</a:t>
              </a:r>
            </a:p>
            <a:p>
              <a:endParaRPr lang="en-US" sz="2400" baseline="0">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1" baseline="0">
                  <a:solidFill>
                    <a:schemeClr val="accent3">
                      <a:lumMod val="50000"/>
                    </a:schemeClr>
                  </a:solidFill>
                  <a:latin typeface="Lucida Bright" panose="02040602050505020304" pitchFamily="18" charset="0"/>
                </a:rPr>
                <a:t>Identify the value of </a:t>
              </a:r>
              <a:r>
                <a:rPr lang="en-US" sz="2400" b="1" i="0" baseline="0">
                  <a:solidFill>
                    <a:schemeClr val="accent3">
                      <a:lumMod val="50000"/>
                    </a:schemeClr>
                  </a:solidFill>
                  <a:latin typeface="Cambria Math"/>
                </a:rPr>
                <a:t>𝑪</a:t>
              </a:r>
              <a:r>
                <a:rPr lang="en-US" sz="2400" b="1" i="0" baseline="0">
                  <a:solidFill>
                    <a:schemeClr val="accent3">
                      <a:lumMod val="50000"/>
                    </a:schemeClr>
                  </a:solidFill>
                  <a:latin typeface="Cambria Math" panose="02040503050406030204" pitchFamily="18" charset="0"/>
                </a:rPr>
                <a:t> ̅</a:t>
              </a:r>
              <a:r>
                <a:rPr lang="en-US" sz="2400" b="1" baseline="0">
                  <a:latin typeface="Lucida Bright" panose="02040602050505020304" pitchFamily="18" charset="0"/>
                </a:rPr>
                <a:t>.</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this value is: </a:t>
              </a:r>
              <a:r>
                <a:rPr lang="en-US" sz="2400" b="1" baseline="0">
                  <a:solidFill>
                    <a:srgbClr val="C00000"/>
                  </a:solidFill>
                  <a:latin typeface="Lucida Bright" panose="02040602050505020304" pitchFamily="18" charset="0"/>
                </a:rPr>
                <a:t>6</a:t>
              </a:r>
            </a:p>
            <a:p>
              <a:endParaRPr lang="en-US" sz="2400" baseline="0">
                <a:latin typeface="Lucida Bright" panose="02040602050505020304" pitchFamily="18" charset="0"/>
              </a:endParaRPr>
            </a:p>
            <a:p>
              <a:endParaRPr lang="en-US" sz="2400" b="1" baseline="0">
                <a:solidFill>
                  <a:srgbClr val="C00000"/>
                </a:solidFill>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1" baseline="0">
                  <a:solidFill>
                    <a:schemeClr val="accent3">
                      <a:lumMod val="50000"/>
                    </a:schemeClr>
                  </a:solidFill>
                  <a:latin typeface="Lucida Bright" panose="02040602050505020304" pitchFamily="18" charset="0"/>
                  <a:cs typeface="+mn-cs"/>
                </a:rPr>
                <a:t>Calculate the value of</a:t>
              </a:r>
              <a:r>
                <a:rPr lang="en-US" sz="2400" b="1" i="0" baseline="0">
                  <a:solidFill>
                    <a:schemeClr val="accent3">
                      <a:lumMod val="50000"/>
                    </a:schemeClr>
                  </a:solidFill>
                  <a:effectLst/>
                  <a:latin typeface="Cambria Math" panose="02040503050406030204" pitchFamily="18" charset="0"/>
                  <a:ea typeface="+mn-ea"/>
                  <a:cs typeface="+mn-cs"/>
                </a:rPr>
                <a:t> √</a:t>
              </a:r>
              <a:r>
                <a:rPr lang="en-US" sz="2400" b="1" i="0" baseline="0">
                  <a:solidFill>
                    <a:schemeClr val="accent3">
                      <a:lumMod val="50000"/>
                    </a:schemeClr>
                  </a:solidFill>
                  <a:effectLst/>
                  <a:latin typeface="Cambria Math"/>
                  <a:ea typeface="+mn-ea"/>
                  <a:cs typeface="+mn-cs"/>
                </a:rPr>
                <a:t>𝟔</a:t>
              </a:r>
              <a:endParaRPr lang="en-US" sz="2400" b="1" baseline="0">
                <a:solidFill>
                  <a:schemeClr val="accent3">
                    <a:lumMod val="50000"/>
                  </a:schemeClr>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a:p>
              <a:r>
                <a:rPr lang="en-US" sz="2400" baseline="0">
                  <a:latin typeface="Lucida Bright" panose="02040602050505020304" pitchFamily="18" charset="0"/>
                  <a:cs typeface="Calibri" panose="020F0502020204030204" pitchFamily="34" charset="0"/>
                </a:rPr>
                <a:t>This value is: </a:t>
              </a:r>
              <a:r>
                <a:rPr lang="en-US" sz="2400" b="1" baseline="0">
                  <a:solidFill>
                    <a:srgbClr val="C00000"/>
                  </a:solidFill>
                  <a:latin typeface="Lucida Bright" panose="02040602050505020304" pitchFamily="18" charset="0"/>
                  <a:cs typeface="Calibri" panose="020F0502020204030204" pitchFamily="34" charset="0"/>
                </a:rPr>
                <a:t>2.45</a:t>
              </a: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1" baseline="0">
                  <a:solidFill>
                    <a:schemeClr val="accent3">
                      <a:lumMod val="50000"/>
                    </a:schemeClr>
                  </a:solidFill>
                  <a:latin typeface="Lucida Bright" panose="02040602050505020304" pitchFamily="18" charset="0"/>
                  <a:cs typeface="Calibri" panose="020F0502020204030204" pitchFamily="34" charset="0"/>
                </a:rPr>
                <a:t>Select the z value.</a:t>
              </a:r>
            </a:p>
            <a:p>
              <a:endParaRPr lang="en-US" sz="2400" b="1" baseline="0">
                <a:solidFill>
                  <a:schemeClr val="accent3">
                    <a:lumMod val="50000"/>
                  </a:schemeClr>
                </a:solidFill>
                <a:latin typeface="Lucida Bright" panose="02040602050505020304" pitchFamily="18" charset="0"/>
                <a:cs typeface="Calibri" panose="020F0502020204030204" pitchFamily="34" charset="0"/>
              </a:endParaRPr>
            </a:p>
            <a:p>
              <a:r>
                <a:rPr lang="en-US" sz="2400" b="0" baseline="0">
                  <a:solidFill>
                    <a:schemeClr val="tx1"/>
                  </a:solidFill>
                  <a:latin typeface="Lucida Bright" panose="02040602050505020304" pitchFamily="18" charset="0"/>
                  <a:cs typeface="Calibri" panose="020F0502020204030204" pitchFamily="34" charset="0"/>
                </a:rPr>
                <a:t>This value is</a:t>
              </a:r>
              <a:r>
                <a:rPr lang="en-US" sz="2400" b="1" baseline="0">
                  <a:solidFill>
                    <a:srgbClr val="C00000"/>
                  </a:solidFill>
                  <a:latin typeface="Lucida Bright" panose="02040602050505020304" pitchFamily="18" charset="0"/>
                  <a:cs typeface="Calibri" panose="020F0502020204030204" pitchFamily="34" charset="0"/>
                </a:rPr>
                <a:t> 3</a:t>
              </a:r>
              <a:r>
                <a:rPr lang="en-US" sz="2400" b="0" baseline="0">
                  <a:solidFill>
                    <a:schemeClr val="tx1"/>
                  </a:solidFill>
                  <a:latin typeface="Lucida Bright" panose="02040602050505020304" pitchFamily="18" charset="0"/>
                  <a:cs typeface="Calibri" panose="020F0502020204030204" pitchFamily="34" charset="0"/>
                </a:rPr>
                <a:t>.</a:t>
              </a: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5.</a:t>
              </a:r>
            </a:p>
            <a:p>
              <a:r>
                <a:rPr lang="en-US" sz="2400" b="1" baseline="0">
                  <a:solidFill>
                    <a:schemeClr val="accent3">
                      <a:lumMod val="50000"/>
                    </a:schemeClr>
                  </a:solidFill>
                  <a:latin typeface="Lucida Bright" panose="02040602050505020304" pitchFamily="18" charset="0"/>
                  <a:cs typeface="Calibri" panose="020F0502020204030204" pitchFamily="34" charset="0"/>
                </a:rPr>
                <a:t>Solve for UCL</a:t>
              </a:r>
              <a:r>
                <a:rPr lang="en-US" sz="1800" b="1" baseline="0">
                  <a:solidFill>
                    <a:schemeClr val="accent3">
                      <a:lumMod val="50000"/>
                    </a:schemeClr>
                  </a:solidFill>
                  <a:latin typeface="Lucida Bright" panose="02040602050505020304" pitchFamily="18" charset="0"/>
                  <a:cs typeface="Calibri" panose="020F0502020204030204" pitchFamily="34" charset="0"/>
                </a:rPr>
                <a:t>C.</a:t>
              </a:r>
            </a:p>
            <a:p>
              <a:endParaRPr lang="en-US" sz="1800" b="1" baseline="0">
                <a:solidFill>
                  <a:schemeClr val="accent3">
                    <a:lumMod val="50000"/>
                  </a:schemeClr>
                </a:solidFill>
                <a:latin typeface="Lucida Bright" panose="02040602050505020304" pitchFamily="18" charset="0"/>
                <a:cs typeface="Calibri" panose="020F0502020204030204" pitchFamily="34" charset="0"/>
              </a:endParaRPr>
            </a:p>
            <a:p>
              <a:r>
                <a:rPr lang="en-US" sz="2400" baseline="0">
                  <a:latin typeface="Lucida Bright" panose="02040602050505020304" pitchFamily="18" charset="0"/>
                  <a:cs typeface="Calibri" panose="020F0502020204030204" pitchFamily="34" charset="0"/>
                </a:rPr>
                <a:t>This value is: </a:t>
              </a:r>
              <a:r>
                <a:rPr lang="en-US" sz="2400" b="1" baseline="0">
                  <a:solidFill>
                    <a:srgbClr val="C00000"/>
                  </a:solidFill>
                  <a:latin typeface="Lucida Bright" panose="02040602050505020304" pitchFamily="18" charset="0"/>
                  <a:cs typeface="Calibri" panose="020F0502020204030204" pitchFamily="34" charset="0"/>
                </a:rPr>
                <a:t>13.35</a:t>
              </a:r>
            </a:p>
            <a:p>
              <a:endParaRPr lang="en-US" sz="1800" baseline="0">
                <a:latin typeface="Lucida Bright" panose="02040602050505020304" pitchFamily="18" charset="0"/>
                <a:cs typeface="Calibri" panose="020F0502020204030204" pitchFamily="34" charset="0"/>
              </a:endParaRPr>
            </a:p>
            <a:p>
              <a:endParaRPr lang="en-US" sz="180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6. </a:t>
              </a:r>
            </a:p>
            <a:p>
              <a:r>
                <a:rPr lang="en-US" sz="2400" b="1" baseline="0">
                  <a:solidFill>
                    <a:schemeClr val="accent3">
                      <a:lumMod val="50000"/>
                    </a:schemeClr>
                  </a:solidFill>
                  <a:latin typeface="Lucida Bright" panose="02040602050505020304" pitchFamily="18" charset="0"/>
                  <a:cs typeface="Calibri" panose="020F0502020204030204" pitchFamily="34" charset="0"/>
                </a:rPr>
                <a:t>Solve for LCL</a:t>
              </a:r>
              <a:r>
                <a:rPr lang="en-US" sz="1800" b="1" baseline="0">
                  <a:solidFill>
                    <a:schemeClr val="accent3">
                      <a:lumMod val="50000"/>
                    </a:schemeClr>
                  </a:solidFill>
                  <a:latin typeface="Lucida Bright" panose="02040602050505020304" pitchFamily="18" charset="0"/>
                  <a:cs typeface="Calibri" panose="020F0502020204030204" pitchFamily="34" charset="0"/>
                </a:rPr>
                <a:t>C</a:t>
              </a:r>
              <a:r>
                <a:rPr lang="en-US" sz="2400" b="1" baseline="0">
                  <a:solidFill>
                    <a:schemeClr val="accent3">
                      <a:lumMod val="50000"/>
                    </a:schemeClr>
                  </a:solidFill>
                  <a:latin typeface="Lucida Bright" panose="02040602050505020304" pitchFamily="18" charset="0"/>
                  <a:cs typeface="Calibri" panose="020F0502020204030204" pitchFamily="34" charset="0"/>
                </a:rPr>
                <a:t>.</a:t>
              </a:r>
            </a:p>
            <a:p>
              <a:endParaRPr lang="en-US" sz="2400" b="0" baseline="0">
                <a:latin typeface="Lucida Bright" panose="02040602050505020304" pitchFamily="18" charset="0"/>
                <a:cs typeface="Calibri" panose="020F0502020204030204" pitchFamily="34" charset="0"/>
              </a:endParaRPr>
            </a:p>
            <a:p>
              <a:r>
                <a:rPr lang="en-US" sz="2400" b="0" baseline="0">
                  <a:latin typeface="Lucida Bright" panose="02040602050505020304" pitchFamily="18" charset="0"/>
                  <a:cs typeface="Calibri" panose="020F0502020204030204" pitchFamily="34" charset="0"/>
                </a:rPr>
                <a:t>Since the LCL</a:t>
              </a:r>
              <a:r>
                <a:rPr lang="en-US" sz="1800" b="0" baseline="0">
                  <a:latin typeface="Lucida Bright" panose="02040602050505020304" pitchFamily="18" charset="0"/>
                  <a:cs typeface="Calibri" panose="020F0502020204030204" pitchFamily="34" charset="0"/>
                </a:rPr>
                <a:t>C  </a:t>
              </a:r>
              <a:r>
                <a:rPr lang="en-US" sz="2400" b="0" baseline="0">
                  <a:latin typeface="Lucida Bright" panose="02040602050505020304" pitchFamily="18" charset="0"/>
                  <a:cs typeface="Calibri" panose="020F0502020204030204" pitchFamily="34" charset="0"/>
                </a:rPr>
                <a:t>cannot be negative we set this value to: </a:t>
              </a:r>
              <a:r>
                <a:rPr lang="en-US" sz="2400" b="1" baseline="0">
                  <a:solidFill>
                    <a:srgbClr val="C00000"/>
                  </a:solidFill>
                  <a:latin typeface="Lucida Bright" panose="02040602050505020304" pitchFamily="18" charset="0"/>
                  <a:cs typeface="Calibri" panose="020F0502020204030204" pitchFamily="34" charset="0"/>
                </a:rPr>
                <a:t>0</a:t>
              </a:r>
              <a:r>
                <a:rPr lang="en-US" sz="2400" b="0" baseline="0">
                  <a:latin typeface="Lucida Bright" panose="02040602050505020304" pitchFamily="18" charset="0"/>
                  <a:cs typeface="Calibri" panose="020F0502020204030204" pitchFamily="34" charset="0"/>
                </a:rPr>
                <a:t>.</a:t>
              </a:r>
              <a:r>
                <a:rPr lang="en-US" sz="1800" b="0" baseline="0">
                  <a:latin typeface="Lucida Bright" panose="02040602050505020304" pitchFamily="18" charset="0"/>
                  <a:cs typeface="Calibri" panose="020F0502020204030204" pitchFamily="34" charset="0"/>
                </a:rPr>
                <a:t>                           </a:t>
              </a:r>
            </a:p>
          </xdr:txBody>
        </xdr:sp>
      </mc:Fallback>
    </mc:AlternateContent>
    <xdr:clientData/>
  </xdr:twoCellAnchor>
  <xdr:twoCellAnchor>
    <xdr:from>
      <xdr:col>14</xdr:col>
      <xdr:colOff>396874</xdr:colOff>
      <xdr:row>32</xdr:row>
      <xdr:rowOff>0</xdr:rowOff>
    </xdr:from>
    <xdr:to>
      <xdr:col>15</xdr:col>
      <xdr:colOff>730249</xdr:colOff>
      <xdr:row>35</xdr:row>
      <xdr:rowOff>1</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2000-000010000000}"/>
                </a:ext>
              </a:extLst>
            </xdr:cNvPr>
            <xdr:cNvSpPr txBox="1"/>
          </xdr:nvSpPr>
          <xdr:spPr>
            <a:xfrm>
              <a:off x="11953874" y="7397750"/>
              <a:ext cx="1254125" cy="57150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right"/>
                  </m:oMathParaPr>
                  <m:oMath xmlns:m="http://schemas.openxmlformats.org/officeDocument/2006/math">
                    <m:rad>
                      <m:radPr>
                        <m:degHide m:val="on"/>
                        <m:ctrlPr>
                          <a:rPr lang="en-US" sz="2800" b="0" i="1" baseline="0">
                            <a:solidFill>
                              <a:schemeClr val="dk1"/>
                            </a:solidFill>
                            <a:effectLst/>
                            <a:latin typeface="Cambria Math" panose="02040503050406030204" pitchFamily="18" charset="0"/>
                            <a:ea typeface="+mn-ea"/>
                            <a:cs typeface="+mn-cs"/>
                          </a:rPr>
                        </m:ctrlPr>
                      </m:radPr>
                      <m:deg/>
                      <m:e>
                        <m:r>
                          <a:rPr lang="en-US" sz="2800" b="0" i="0" baseline="0">
                            <a:solidFill>
                              <a:schemeClr val="dk1"/>
                            </a:solidFill>
                            <a:effectLst/>
                            <a:latin typeface="Cambria Math"/>
                            <a:ea typeface="+mn-ea"/>
                            <a:cs typeface="+mn-cs"/>
                          </a:rPr>
                          <m:t>6</m:t>
                        </m:r>
                      </m:e>
                    </m:rad>
                    <m:r>
                      <a:rPr lang="en-US" sz="2800" b="0" i="0" baseline="0">
                        <a:solidFill>
                          <a:schemeClr val="dk1"/>
                        </a:solidFill>
                        <a:effectLst/>
                        <a:latin typeface="Cambria Math"/>
                        <a:ea typeface="+mn-ea"/>
                        <a:cs typeface="+mn-cs"/>
                      </a:rPr>
                      <m:t>=</m:t>
                    </m:r>
                  </m:oMath>
                </m:oMathPara>
              </a14:m>
              <a:endParaRPr lang="en-US" sz="2400" baseline="0"/>
            </a:p>
            <a:p>
              <a:endParaRPr lang="en-US" sz="2000"/>
            </a:p>
          </xdr:txBody>
        </xdr:sp>
      </mc:Choice>
      <mc:Fallback xmlns="">
        <xdr:sp macro="" textlink="">
          <xdr:nvSpPr>
            <xdr:cNvPr id="16" name="TextBox 15">
              <a:extLst>
                <a:ext uri="{FF2B5EF4-FFF2-40B4-BE49-F238E27FC236}">
                  <a16:creationId xmlns:a16="http://schemas.microsoft.com/office/drawing/2014/main" id="{00000000-0008-0000-1F00-000010000000}"/>
                </a:ext>
              </a:extLst>
            </xdr:cNvPr>
            <xdr:cNvSpPr txBox="1"/>
          </xdr:nvSpPr>
          <xdr:spPr>
            <a:xfrm>
              <a:off x="11953874" y="7397750"/>
              <a:ext cx="1254125" cy="57150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2800" b="0" i="0" baseline="0">
                  <a:solidFill>
                    <a:schemeClr val="dk1"/>
                  </a:solidFill>
                  <a:effectLst/>
                  <a:latin typeface="Cambria Math" panose="02040503050406030204" pitchFamily="18" charset="0"/>
                  <a:ea typeface="+mn-ea"/>
                  <a:cs typeface="+mn-cs"/>
                </a:rPr>
                <a:t>√</a:t>
              </a:r>
              <a:r>
                <a:rPr lang="en-US" sz="2800" b="0" i="0" baseline="0">
                  <a:solidFill>
                    <a:schemeClr val="dk1"/>
                  </a:solidFill>
                  <a:effectLst/>
                  <a:latin typeface="Cambria Math"/>
                  <a:ea typeface="+mn-ea"/>
                  <a:cs typeface="+mn-cs"/>
                </a:rPr>
                <a:t>6=</a:t>
              </a:r>
              <a:endParaRPr lang="en-US" sz="2400" baseline="0"/>
            </a:p>
            <a:p>
              <a:endParaRPr lang="en-US" sz="2000"/>
            </a:p>
          </xdr:txBody>
        </xdr:sp>
      </mc:Fallback>
    </mc:AlternateContent>
    <xdr:clientData/>
  </xdr:twoCellAnchor>
  <xdr:twoCellAnchor>
    <xdr:from>
      <xdr:col>16</xdr:col>
      <xdr:colOff>508000</xdr:colOff>
      <xdr:row>59</xdr:row>
      <xdr:rowOff>0</xdr:rowOff>
    </xdr:from>
    <xdr:to>
      <xdr:col>17</xdr:col>
      <xdr:colOff>158750</xdr:colOff>
      <xdr:row>65</xdr:row>
      <xdr:rowOff>79375</xdr:rowOff>
    </xdr:to>
    <xdr:cxnSp macro="">
      <xdr:nvCxnSpPr>
        <xdr:cNvPr id="18" name="Straight Connector 17">
          <a:extLst>
            <a:ext uri="{FF2B5EF4-FFF2-40B4-BE49-F238E27FC236}">
              <a16:creationId xmlns:a16="http://schemas.microsoft.com/office/drawing/2014/main" id="{00000000-0008-0000-2000-000012000000}"/>
            </a:ext>
          </a:extLst>
        </xdr:cNvPr>
        <xdr:cNvCxnSpPr/>
      </xdr:nvCxnSpPr>
      <xdr:spPr>
        <a:xfrm flipH="1">
          <a:off x="13731875" y="13843000"/>
          <a:ext cx="428625" cy="1397000"/>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10</xdr:col>
      <xdr:colOff>158750</xdr:colOff>
      <xdr:row>22</xdr:row>
      <xdr:rowOff>222250</xdr:rowOff>
    </xdr:from>
    <xdr:to>
      <xdr:col>11</xdr:col>
      <xdr:colOff>190500</xdr:colOff>
      <xdr:row>24</xdr:row>
      <xdr:rowOff>31750</xdr:rowOff>
    </xdr:to>
    <xdr:sp macro="" textlink="">
      <xdr:nvSpPr>
        <xdr:cNvPr id="10" name="TextBox 9">
          <a:extLst>
            <a:ext uri="{FF2B5EF4-FFF2-40B4-BE49-F238E27FC236}">
              <a16:creationId xmlns:a16="http://schemas.microsoft.com/office/drawing/2014/main" id="{00000000-0008-0000-2000-00000A000000}"/>
            </a:ext>
          </a:extLst>
        </xdr:cNvPr>
        <xdr:cNvSpPr txBox="1"/>
      </xdr:nvSpPr>
      <xdr:spPr>
        <a:xfrm>
          <a:off x="8731250" y="5286375"/>
          <a:ext cx="1031875"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800"/>
            <a:t>Sum</a:t>
          </a:r>
        </a:p>
      </xdr:txBody>
    </xdr:sp>
    <xdr:clientData/>
  </xdr:twoCellAnchor>
  <xdr:twoCellAnchor>
    <xdr:from>
      <xdr:col>10</xdr:col>
      <xdr:colOff>674687</xdr:colOff>
      <xdr:row>17</xdr:row>
      <xdr:rowOff>222252</xdr:rowOff>
    </xdr:from>
    <xdr:to>
      <xdr:col>21</xdr:col>
      <xdr:colOff>285749</xdr:colOff>
      <xdr:row>22</xdr:row>
      <xdr:rowOff>222251</xdr:rowOff>
    </xdr:to>
    <xdr:cxnSp macro="">
      <xdr:nvCxnSpPr>
        <xdr:cNvPr id="22" name="Elbow Connector 21">
          <a:extLst>
            <a:ext uri="{FF2B5EF4-FFF2-40B4-BE49-F238E27FC236}">
              <a16:creationId xmlns:a16="http://schemas.microsoft.com/office/drawing/2014/main" id="{00000000-0008-0000-2000-000016000000}"/>
            </a:ext>
          </a:extLst>
        </xdr:cNvPr>
        <xdr:cNvCxnSpPr>
          <a:stCxn id="10" idx="0"/>
        </xdr:cNvCxnSpPr>
      </xdr:nvCxnSpPr>
      <xdr:spPr>
        <a:xfrm rot="5400000" flipH="1" flipV="1">
          <a:off x="12354719" y="797720"/>
          <a:ext cx="1381124" cy="759618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4.xml><?xml version="1.0" encoding="utf-8"?>
<xdr:wsDr xmlns:xdr="http://schemas.openxmlformats.org/drawingml/2006/spreadsheetDrawing" xmlns:a="http://schemas.openxmlformats.org/drawingml/2006/main">
  <xdr:twoCellAnchor>
    <xdr:from>
      <xdr:col>3</xdr:col>
      <xdr:colOff>166008</xdr:colOff>
      <xdr:row>0</xdr:row>
      <xdr:rowOff>106135</xdr:rowOff>
    </xdr:from>
    <xdr:to>
      <xdr:col>5</xdr:col>
      <xdr:colOff>298450</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1975758" y="106135"/>
          <a:ext cx="1338942"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12</xdr:col>
      <xdr:colOff>578304</xdr:colOff>
      <xdr:row>10</xdr:row>
      <xdr:rowOff>24493</xdr:rowOff>
    </xdr:from>
    <xdr:to>
      <xdr:col>12</xdr:col>
      <xdr:colOff>610054</xdr:colOff>
      <xdr:row>39</xdr:row>
      <xdr:rowOff>18143</xdr:rowOff>
    </xdr:to>
    <xdr:cxnSp macro="">
      <xdr:nvCxnSpPr>
        <xdr:cNvPr id="3" name="Straight Connector 2">
          <a:extLst>
            <a:ext uri="{FF2B5EF4-FFF2-40B4-BE49-F238E27FC236}">
              <a16:creationId xmlns:a16="http://schemas.microsoft.com/office/drawing/2014/main" id="{00000000-0008-0000-2100-000003000000}"/>
            </a:ext>
          </a:extLst>
        </xdr:cNvPr>
        <xdr:cNvCxnSpPr/>
      </xdr:nvCxnSpPr>
      <xdr:spPr>
        <a:xfrm>
          <a:off x="10974161" y="1929493"/>
          <a:ext cx="31750" cy="67155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897166</xdr:colOff>
      <xdr:row>1</xdr:row>
      <xdr:rowOff>9071</xdr:rowOff>
    </xdr:from>
    <xdr:to>
      <xdr:col>11</xdr:col>
      <xdr:colOff>691244</xdr:colOff>
      <xdr:row>8</xdr:row>
      <xdr:rowOff>136071</xdr:rowOff>
    </xdr:to>
    <xdr:sp macro="" textlink="">
      <xdr:nvSpPr>
        <xdr:cNvPr id="4" name="Rounded Rectangle 3">
          <a:extLst>
            <a:ext uri="{FF2B5EF4-FFF2-40B4-BE49-F238E27FC236}">
              <a16:creationId xmlns:a16="http://schemas.microsoft.com/office/drawing/2014/main" id="{00000000-0008-0000-2100-000004000000}"/>
            </a:ext>
          </a:extLst>
        </xdr:cNvPr>
        <xdr:cNvSpPr/>
      </xdr:nvSpPr>
      <xdr:spPr>
        <a:xfrm>
          <a:off x="3958773" y="199571"/>
          <a:ext cx="6352721" cy="14605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rgbClr val="C00000"/>
              </a:solidFill>
              <a:latin typeface="Lucida Bright" panose="02040602050505020304" pitchFamily="18" charset="0"/>
              <a:cs typeface="FrankRuehl" panose="020E0503060101010101" pitchFamily="34" charset="-79"/>
            </a:rPr>
            <a:t>SPC Problem 5</a:t>
          </a:r>
        </a:p>
      </xdr:txBody>
    </xdr:sp>
    <xdr:clientData/>
  </xdr:twoCellAnchor>
  <xdr:twoCellAnchor>
    <xdr:from>
      <xdr:col>1</xdr:col>
      <xdr:colOff>349703</xdr:colOff>
      <xdr:row>11</xdr:row>
      <xdr:rowOff>217263</xdr:rowOff>
    </xdr:from>
    <xdr:to>
      <xdr:col>10</xdr:col>
      <xdr:colOff>133803</xdr:colOff>
      <xdr:row>18</xdr:row>
      <xdr:rowOff>258536</xdr:rowOff>
    </xdr:to>
    <xdr:sp macro="" textlink="">
      <xdr:nvSpPr>
        <xdr:cNvPr id="5" name="TextBox 4">
          <a:extLst>
            <a:ext uri="{FF2B5EF4-FFF2-40B4-BE49-F238E27FC236}">
              <a16:creationId xmlns:a16="http://schemas.microsoft.com/office/drawing/2014/main" id="{00000000-0008-0000-2100-000005000000}"/>
            </a:ext>
          </a:extLst>
        </xdr:cNvPr>
        <xdr:cNvSpPr txBox="1"/>
      </xdr:nvSpPr>
      <xdr:spPr>
        <a:xfrm>
          <a:off x="962024" y="2312763"/>
          <a:ext cx="7785100" cy="23272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Red Top</a:t>
          </a:r>
          <a:r>
            <a:rPr lang="en-US" sz="2000" b="0" i="0" baseline="0">
              <a:latin typeface="Lucida Bright" panose="02040602050505020304" pitchFamily="18" charset="0"/>
            </a:rPr>
            <a:t> Cab Company receives several complaints per day about the behavior of its drivers. Over a 9-day period (where  days are units of measure), the owner of the firm, received the following numbers of calls from irate passengers:</a:t>
          </a:r>
        </a:p>
        <a:p>
          <a:endParaRPr lang="en-US" sz="2000" b="0" i="0" baseline="0">
            <a:latin typeface="Lucida Bright" panose="02040602050505020304" pitchFamily="18" charset="0"/>
          </a:endParaRPr>
        </a:p>
        <a:p>
          <a:r>
            <a:rPr lang="en-US" sz="2000" b="0" i="0">
              <a:latin typeface="Lucida Bright" panose="02040602050505020304" pitchFamily="18" charset="0"/>
            </a:rPr>
            <a:t>Compute 99.73% control limits.</a:t>
          </a:r>
        </a:p>
      </xdr:txBody>
    </xdr:sp>
    <xdr:clientData/>
  </xdr:twoCellAnchor>
  <xdr:twoCellAnchor>
    <xdr:from>
      <xdr:col>14</xdr:col>
      <xdr:colOff>859518</xdr:colOff>
      <xdr:row>3</xdr:row>
      <xdr:rowOff>45357</xdr:rowOff>
    </xdr:from>
    <xdr:to>
      <xdr:col>19</xdr:col>
      <xdr:colOff>301322</xdr:colOff>
      <xdr:row>7</xdr:row>
      <xdr:rowOff>188232</xdr:rowOff>
    </xdr:to>
    <xdr:sp macro="" textlink="">
      <xdr:nvSpPr>
        <xdr:cNvPr id="10" name="Rounded Rectangle 4">
          <a:hlinkClick xmlns:r="http://schemas.openxmlformats.org/officeDocument/2006/relationships" r:id="rId2"/>
          <a:extLst>
            <a:ext uri="{FF2B5EF4-FFF2-40B4-BE49-F238E27FC236}">
              <a16:creationId xmlns:a16="http://schemas.microsoft.com/office/drawing/2014/main" id="{00000000-0008-0000-2100-00000A000000}"/>
            </a:ext>
          </a:extLst>
        </xdr:cNvPr>
        <xdr:cNvSpPr/>
      </xdr:nvSpPr>
      <xdr:spPr>
        <a:xfrm>
          <a:off x="12480018" y="616857"/>
          <a:ext cx="3564768"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288924</xdr:colOff>
      <xdr:row>1</xdr:row>
      <xdr:rowOff>133802</xdr:rowOff>
    </xdr:from>
    <xdr:to>
      <xdr:col>3</xdr:col>
      <xdr:colOff>49891</xdr:colOff>
      <xdr:row>8</xdr:row>
      <xdr:rowOff>108857</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901245" y="324302"/>
          <a:ext cx="1516289" cy="1308555"/>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10</xdr:col>
      <xdr:colOff>503465</xdr:colOff>
      <xdr:row>10</xdr:row>
      <xdr:rowOff>15422</xdr:rowOff>
    </xdr:from>
    <xdr:to>
      <xdr:col>10</xdr:col>
      <xdr:colOff>508000</xdr:colOff>
      <xdr:row>41</xdr:row>
      <xdr:rowOff>136072</xdr:rowOff>
    </xdr:to>
    <xdr:cxnSp macro="">
      <xdr:nvCxnSpPr>
        <xdr:cNvPr id="3" name="Straight Connector 2">
          <a:extLst>
            <a:ext uri="{FF2B5EF4-FFF2-40B4-BE49-F238E27FC236}">
              <a16:creationId xmlns:a16="http://schemas.microsoft.com/office/drawing/2014/main" id="{00000000-0008-0000-2200-000003000000}"/>
            </a:ext>
          </a:extLst>
        </xdr:cNvPr>
        <xdr:cNvCxnSpPr/>
      </xdr:nvCxnSpPr>
      <xdr:spPr>
        <a:xfrm flipH="1">
          <a:off x="9674679" y="1920422"/>
          <a:ext cx="4535" cy="711472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704851</xdr:colOff>
      <xdr:row>2</xdr:row>
      <xdr:rowOff>88899</xdr:rowOff>
    </xdr:from>
    <xdr:to>
      <xdr:col>9</xdr:col>
      <xdr:colOff>520701</xdr:colOff>
      <xdr:row>8</xdr:row>
      <xdr:rowOff>176893</xdr:rowOff>
    </xdr:to>
    <xdr:sp macro="" textlink="">
      <xdr:nvSpPr>
        <xdr:cNvPr id="4" name="Rounded Rectangle 3">
          <a:extLst>
            <a:ext uri="{FF2B5EF4-FFF2-40B4-BE49-F238E27FC236}">
              <a16:creationId xmlns:a16="http://schemas.microsoft.com/office/drawing/2014/main" id="{00000000-0008-0000-2200-000004000000}"/>
            </a:ext>
          </a:extLst>
        </xdr:cNvPr>
        <xdr:cNvSpPr/>
      </xdr:nvSpPr>
      <xdr:spPr>
        <a:xfrm>
          <a:off x="3072494" y="469899"/>
          <a:ext cx="6007100" cy="123099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4</a:t>
          </a:r>
        </a:p>
      </xdr:txBody>
    </xdr:sp>
    <xdr:clientData/>
  </xdr:twoCellAnchor>
  <xdr:twoCellAnchor>
    <xdr:from>
      <xdr:col>1</xdr:col>
      <xdr:colOff>57149</xdr:colOff>
      <xdr:row>11</xdr:row>
      <xdr:rowOff>190047</xdr:rowOff>
    </xdr:from>
    <xdr:to>
      <xdr:col>9</xdr:col>
      <xdr:colOff>587374</xdr:colOff>
      <xdr:row>38</xdr:row>
      <xdr:rowOff>126999</xdr:rowOff>
    </xdr:to>
    <xdr:sp macro="" textlink="">
      <xdr:nvSpPr>
        <xdr:cNvPr id="5" name="TextBox 4">
          <a:extLst>
            <a:ext uri="{FF2B5EF4-FFF2-40B4-BE49-F238E27FC236}">
              <a16:creationId xmlns:a16="http://schemas.microsoft.com/office/drawing/2014/main" id="{00000000-0008-0000-2200-000005000000}"/>
            </a:ext>
          </a:extLst>
        </xdr:cNvPr>
        <xdr:cNvSpPr txBox="1"/>
      </xdr:nvSpPr>
      <xdr:spPr>
        <a:xfrm>
          <a:off x="660399" y="2285547"/>
          <a:ext cx="8467725" cy="61440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Clerks at Mosier Data Systems</a:t>
          </a:r>
          <a:r>
            <a:rPr lang="en-US" sz="2400" b="0" i="0" baseline="0">
              <a:latin typeface="Lucida Bright" panose="02040602050505020304" pitchFamily="18" charset="0"/>
            </a:rPr>
            <a:t> key in thousands of insurance records each day for a variety of client firms.</a:t>
          </a:r>
        </a:p>
        <a:p>
          <a:endParaRPr lang="en-US" sz="2400" b="0" i="0" baseline="0">
            <a:latin typeface="Lucida Bright" panose="02040602050505020304" pitchFamily="18" charset="0"/>
          </a:endParaRPr>
        </a:p>
        <a:p>
          <a:r>
            <a:rPr lang="en-US" sz="2400" b="0" i="0" baseline="0">
              <a:latin typeface="Lucida Bright" panose="02040602050505020304" pitchFamily="18" charset="0"/>
            </a:rPr>
            <a:t>The CEO wants to set control limits to include </a:t>
          </a:r>
          <a:r>
            <a:rPr lang="en-US" sz="2400" b="0" i="0" baseline="0">
              <a:solidFill>
                <a:srgbClr val="FF0000"/>
              </a:solidFill>
              <a:latin typeface="Lucida Bright" panose="02040602050505020304" pitchFamily="18" charset="0"/>
            </a:rPr>
            <a:t>99.73% </a:t>
          </a:r>
          <a:r>
            <a:rPr lang="en-US" sz="2400" b="0" i="0" baseline="0">
              <a:latin typeface="Lucida Bright" panose="02040602050505020304" pitchFamily="18" charset="0"/>
            </a:rPr>
            <a:t>of the random variation in the data entry process when it is in control. Samples of the work of </a:t>
          </a:r>
          <a:r>
            <a:rPr lang="en-US" sz="2400" b="0" i="0" baseline="0">
              <a:solidFill>
                <a:srgbClr val="FF0000"/>
              </a:solidFill>
              <a:latin typeface="Lucida Bright" panose="02040602050505020304" pitchFamily="18" charset="0"/>
            </a:rPr>
            <a:t>20 </a:t>
          </a:r>
          <a:r>
            <a:rPr lang="en-US" sz="2400" b="0" i="0" baseline="0">
              <a:latin typeface="Lucida Bright" panose="02040602050505020304" pitchFamily="18" charset="0"/>
            </a:rPr>
            <a:t>clerks are gathered.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Mosier carefully examines </a:t>
          </a:r>
          <a:r>
            <a:rPr lang="en-US" sz="2400" b="0" i="0" baseline="0">
              <a:solidFill>
                <a:srgbClr val="FF0000"/>
              </a:solidFill>
              <a:latin typeface="Lucida Bright" panose="02040602050505020304" pitchFamily="18" charset="0"/>
            </a:rPr>
            <a:t>100 </a:t>
          </a:r>
          <a:r>
            <a:rPr lang="en-US" sz="2400" b="0" i="0" baseline="0">
              <a:latin typeface="Lucida Bright" panose="02040602050505020304" pitchFamily="18" charset="0"/>
            </a:rPr>
            <a:t>records entered by each clerk and counts the number of errors.</a:t>
          </a:r>
        </a:p>
        <a:p>
          <a:endParaRPr lang="en-US" sz="2400" b="0" i="0" baseline="0">
            <a:latin typeface="Lucida Bright" panose="02040602050505020304" pitchFamily="18" charset="0"/>
          </a:endParaRPr>
        </a:p>
        <a:p>
          <a:r>
            <a:rPr lang="en-US" sz="2400" b="0" i="0" baseline="0">
              <a:latin typeface="Lucida Bright" panose="02040602050505020304" pitchFamily="18" charset="0"/>
            </a:rPr>
            <a:t>She computes the fraction defective in each sample and then use it to set the control limits for percent defective.</a:t>
          </a:r>
          <a:r>
            <a:rPr lang="en-US" sz="1100" b="0" i="0" u="none" strike="noStrike">
              <a:solidFill>
                <a:schemeClr val="dk1"/>
              </a:solidFill>
              <a:effectLst/>
              <a:latin typeface="Lucida Bright" panose="02040602050505020304" pitchFamily="18" charset="0"/>
              <a:ea typeface="+mn-ea"/>
              <a:cs typeface="+mn-cs"/>
            </a:rPr>
            <a:t> </a:t>
          </a:r>
          <a:r>
            <a:rPr lang="en-US" sz="2400" b="0" i="0">
              <a:latin typeface="Lucida Bright" panose="02040602050505020304" pitchFamily="18" charset="0"/>
            </a:rPr>
            <a:t> The total</a:t>
          </a:r>
          <a:r>
            <a:rPr lang="en-US" sz="2400" b="0" i="0" baseline="0">
              <a:latin typeface="Lucida Bright" panose="02040602050505020304" pitchFamily="18" charset="0"/>
            </a:rPr>
            <a:t> number of errors found was </a:t>
          </a:r>
          <a:r>
            <a:rPr lang="en-US" sz="2400" b="0" i="0" baseline="0">
              <a:solidFill>
                <a:srgbClr val="FF0000"/>
              </a:solidFill>
              <a:latin typeface="Lucida Bright" panose="02040602050505020304" pitchFamily="18" charset="0"/>
            </a:rPr>
            <a:t>80</a:t>
          </a:r>
          <a:r>
            <a:rPr lang="en-US" sz="2400" b="0" i="0" baseline="0">
              <a:latin typeface="Lucida Bright" panose="02040602050505020304" pitchFamily="18" charset="0"/>
            </a:rPr>
            <a:t>.</a:t>
          </a:r>
          <a:endParaRPr lang="en-US" sz="2400" b="0" i="0">
            <a:latin typeface="Lucida Bright" panose="02040602050505020304" pitchFamily="18" charset="0"/>
          </a:endParaRPr>
        </a:p>
      </xdr:txBody>
    </xdr:sp>
    <xdr:clientData/>
  </xdr:twoCellAnchor>
  <xdr:twoCellAnchor>
    <xdr:from>
      <xdr:col>11</xdr:col>
      <xdr:colOff>705304</xdr:colOff>
      <xdr:row>2</xdr:row>
      <xdr:rowOff>115661</xdr:rowOff>
    </xdr:from>
    <xdr:to>
      <xdr:col>16</xdr:col>
      <xdr:colOff>253696</xdr:colOff>
      <xdr:row>7</xdr:row>
      <xdr:rowOff>68036</xdr:rowOff>
    </xdr:to>
    <xdr:sp macro="" textlink="">
      <xdr:nvSpPr>
        <xdr:cNvPr id="12" name="Rounded Rectangle 4">
          <a:hlinkClick xmlns:r="http://schemas.openxmlformats.org/officeDocument/2006/relationships" r:id="rId2"/>
          <a:extLst>
            <a:ext uri="{FF2B5EF4-FFF2-40B4-BE49-F238E27FC236}">
              <a16:creationId xmlns:a16="http://schemas.microsoft.com/office/drawing/2014/main" id="{00000000-0008-0000-2200-00000C000000}"/>
            </a:ext>
          </a:extLst>
        </xdr:cNvPr>
        <xdr:cNvSpPr/>
      </xdr:nvSpPr>
      <xdr:spPr>
        <a:xfrm>
          <a:off x="10488840" y="496661"/>
          <a:ext cx="3508070"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175532</xdr:colOff>
      <xdr:row>1</xdr:row>
      <xdr:rowOff>68035</xdr:rowOff>
    </xdr:from>
    <xdr:to>
      <xdr:col>2</xdr:col>
      <xdr:colOff>1142999</xdr:colOff>
      <xdr:row>8</xdr:row>
      <xdr:rowOff>47625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778782" y="258535"/>
          <a:ext cx="1570717" cy="131309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10</xdr:col>
      <xdr:colOff>317500</xdr:colOff>
      <xdr:row>10</xdr:row>
      <xdr:rowOff>165100</xdr:rowOff>
    </xdr:from>
    <xdr:to>
      <xdr:col>10</xdr:col>
      <xdr:colOff>317500</xdr:colOff>
      <xdr:row>33</xdr:row>
      <xdr:rowOff>112486</xdr:rowOff>
    </xdr:to>
    <xdr:cxnSp macro="">
      <xdr:nvCxnSpPr>
        <xdr:cNvPr id="3" name="Straight Connector 2">
          <a:extLst>
            <a:ext uri="{FF2B5EF4-FFF2-40B4-BE49-F238E27FC236}">
              <a16:creationId xmlns:a16="http://schemas.microsoft.com/office/drawing/2014/main" id="{00000000-0008-0000-2300-000003000000}"/>
            </a:ext>
          </a:extLst>
        </xdr:cNvPr>
        <xdr:cNvCxnSpPr/>
      </xdr:nvCxnSpPr>
      <xdr:spPr>
        <a:xfrm>
          <a:off x="9471025" y="2070100"/>
          <a:ext cx="0" cy="53956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704851</xdr:colOff>
      <xdr:row>2</xdr:row>
      <xdr:rowOff>88899</xdr:rowOff>
    </xdr:from>
    <xdr:to>
      <xdr:col>9</xdr:col>
      <xdr:colOff>520701</xdr:colOff>
      <xdr:row>9</xdr:row>
      <xdr:rowOff>40821</xdr:rowOff>
    </xdr:to>
    <xdr:sp macro="" textlink="">
      <xdr:nvSpPr>
        <xdr:cNvPr id="4" name="Rounded Rectangle 3">
          <a:extLst>
            <a:ext uri="{FF2B5EF4-FFF2-40B4-BE49-F238E27FC236}">
              <a16:creationId xmlns:a16="http://schemas.microsoft.com/office/drawing/2014/main" id="{00000000-0008-0000-2300-000004000000}"/>
            </a:ext>
          </a:extLst>
        </xdr:cNvPr>
        <xdr:cNvSpPr/>
      </xdr:nvSpPr>
      <xdr:spPr>
        <a:xfrm>
          <a:off x="3072494" y="469899"/>
          <a:ext cx="6007100" cy="12854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4</a:t>
          </a:r>
        </a:p>
      </xdr:txBody>
    </xdr:sp>
    <xdr:clientData/>
  </xdr:twoCellAnchor>
  <xdr:twoCellAnchor>
    <xdr:from>
      <xdr:col>0</xdr:col>
      <xdr:colOff>485775</xdr:colOff>
      <xdr:row>11</xdr:row>
      <xdr:rowOff>190047</xdr:rowOff>
    </xdr:from>
    <xdr:to>
      <xdr:col>8</xdr:col>
      <xdr:colOff>514803</xdr:colOff>
      <xdr:row>44</xdr:row>
      <xdr:rowOff>95249</xdr:rowOff>
    </xdr:to>
    <xdr:sp macro="" textlink="">
      <xdr:nvSpPr>
        <xdr:cNvPr id="5" name="TextBox 4">
          <a:extLst>
            <a:ext uri="{FF2B5EF4-FFF2-40B4-BE49-F238E27FC236}">
              <a16:creationId xmlns:a16="http://schemas.microsoft.com/office/drawing/2014/main" id="{00000000-0008-0000-2300-000005000000}"/>
            </a:ext>
          </a:extLst>
        </xdr:cNvPr>
        <xdr:cNvSpPr txBox="1"/>
      </xdr:nvSpPr>
      <xdr:spPr>
        <a:xfrm>
          <a:off x="485775" y="2285547"/>
          <a:ext cx="7812314" cy="72802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Clerks at Mosier Data Systems</a:t>
          </a:r>
          <a:r>
            <a:rPr lang="en-US" sz="2400" b="0" i="0" baseline="0">
              <a:latin typeface="Lucida Bright" panose="02040602050505020304" pitchFamily="18" charset="0"/>
            </a:rPr>
            <a:t> key in thousands of insurance records each day for a variety of client firms.</a:t>
          </a:r>
        </a:p>
        <a:p>
          <a:endParaRPr lang="en-US" sz="2400" b="0" i="0" baseline="0">
            <a:latin typeface="Lucida Bright" panose="02040602050505020304" pitchFamily="18" charset="0"/>
          </a:endParaRPr>
        </a:p>
        <a:p>
          <a:r>
            <a:rPr lang="en-US" sz="2400" b="0" i="0" baseline="0">
              <a:latin typeface="Lucida Bright" panose="02040602050505020304" pitchFamily="18" charset="0"/>
            </a:rPr>
            <a:t>The CEO wants to set control limits to include </a:t>
          </a:r>
          <a:r>
            <a:rPr lang="en-US" sz="2400" b="0" i="0" baseline="0">
              <a:solidFill>
                <a:srgbClr val="FF0000"/>
              </a:solidFill>
              <a:latin typeface="Lucida Bright" panose="02040602050505020304" pitchFamily="18" charset="0"/>
            </a:rPr>
            <a:t>99.73% </a:t>
          </a:r>
          <a:r>
            <a:rPr lang="en-US" sz="2400" b="0" i="0" baseline="0">
              <a:latin typeface="Lucida Bright" panose="02040602050505020304" pitchFamily="18" charset="0"/>
            </a:rPr>
            <a:t>of the random variation in the data entry process when it is in control.</a:t>
          </a:r>
        </a:p>
        <a:p>
          <a:r>
            <a:rPr lang="en-US" sz="2400" b="0" i="0" baseline="0">
              <a:latin typeface="Lucida Bright" panose="02040602050505020304" pitchFamily="18" charset="0"/>
            </a:rPr>
            <a:t> </a:t>
          </a:r>
        </a:p>
        <a:p>
          <a:r>
            <a:rPr lang="en-US" sz="2400" b="0" i="0" baseline="0">
              <a:latin typeface="Lucida Bright" panose="02040602050505020304" pitchFamily="18" charset="0"/>
            </a:rPr>
            <a:t>Samples of the work of </a:t>
          </a:r>
          <a:r>
            <a:rPr lang="en-US" sz="2400" b="0" i="0" baseline="0">
              <a:solidFill>
                <a:srgbClr val="FF0000"/>
              </a:solidFill>
              <a:latin typeface="Lucida Bright" panose="02040602050505020304" pitchFamily="18" charset="0"/>
            </a:rPr>
            <a:t>20 </a:t>
          </a:r>
          <a:r>
            <a:rPr lang="en-US" sz="2400" b="0" i="0" baseline="0">
              <a:latin typeface="Lucida Bright" panose="02040602050505020304" pitchFamily="18" charset="0"/>
            </a:rPr>
            <a:t>clerks are gathered.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Mosier carefully examines </a:t>
          </a:r>
          <a:r>
            <a:rPr lang="en-US" sz="2400" b="0" i="0" baseline="0">
              <a:solidFill>
                <a:srgbClr val="FF0000"/>
              </a:solidFill>
              <a:latin typeface="Lucida Bright" panose="02040602050505020304" pitchFamily="18" charset="0"/>
            </a:rPr>
            <a:t>100 </a:t>
          </a:r>
          <a:r>
            <a:rPr lang="en-US" sz="2400" b="0" i="0" baseline="0">
              <a:latin typeface="Lucida Bright" panose="02040602050505020304" pitchFamily="18" charset="0"/>
            </a:rPr>
            <a:t>records entered by each clerk and counts the number of errors.</a:t>
          </a:r>
        </a:p>
        <a:p>
          <a:endParaRPr lang="en-US" sz="2400" b="0" i="0" baseline="0">
            <a:latin typeface="Lucida Bright" panose="02040602050505020304" pitchFamily="18" charset="0"/>
          </a:endParaRPr>
        </a:p>
        <a:p>
          <a:r>
            <a:rPr lang="en-US" sz="2400" b="0" i="0" baseline="0">
              <a:latin typeface="Lucida Bright" panose="02040602050505020304" pitchFamily="18" charset="0"/>
            </a:rPr>
            <a:t>She computes the fraction defective in each sample and then use it to set the control limits for percent defective.</a:t>
          </a:r>
          <a:r>
            <a:rPr lang="en-US" sz="1100" b="0" i="0" u="none" strike="noStrike">
              <a:solidFill>
                <a:schemeClr val="dk1"/>
              </a:solidFill>
              <a:effectLst/>
              <a:latin typeface="Lucida Bright" panose="02040602050505020304" pitchFamily="18" charset="0"/>
              <a:ea typeface="+mn-ea"/>
              <a:cs typeface="+mn-cs"/>
            </a:rPr>
            <a:t> </a:t>
          </a:r>
          <a:r>
            <a:rPr lang="en-US" sz="2400" b="0" i="0">
              <a:latin typeface="Lucida Bright" panose="02040602050505020304" pitchFamily="18" charset="0"/>
            </a:rPr>
            <a:t> </a:t>
          </a:r>
        </a:p>
        <a:p>
          <a:endParaRPr lang="en-US" sz="2400" b="0" i="0">
            <a:latin typeface="Lucida Bright" panose="02040602050505020304" pitchFamily="18" charset="0"/>
          </a:endParaRPr>
        </a:p>
        <a:p>
          <a:r>
            <a:rPr lang="en-US" sz="2400" b="0" i="0">
              <a:latin typeface="Lucida Bright" panose="02040602050505020304" pitchFamily="18" charset="0"/>
            </a:rPr>
            <a:t>The total</a:t>
          </a:r>
          <a:r>
            <a:rPr lang="en-US" sz="2400" b="0" i="0" baseline="0">
              <a:latin typeface="Lucida Bright" panose="02040602050505020304" pitchFamily="18" charset="0"/>
            </a:rPr>
            <a:t> number of errors found was </a:t>
          </a:r>
          <a:r>
            <a:rPr lang="en-US" sz="2400" b="0" i="0" baseline="0">
              <a:solidFill>
                <a:srgbClr val="FF0000"/>
              </a:solidFill>
              <a:latin typeface="Lucida Bright" panose="02040602050505020304" pitchFamily="18" charset="0"/>
            </a:rPr>
            <a:t>80</a:t>
          </a:r>
          <a:r>
            <a:rPr lang="en-US" sz="2400" b="0" i="0" baseline="0">
              <a:latin typeface="Lucida Bright" panose="02040602050505020304" pitchFamily="18" charset="0"/>
            </a:rPr>
            <a:t>.</a:t>
          </a:r>
          <a:endParaRPr lang="en-US" sz="2400" b="0" i="0">
            <a:latin typeface="Lucida Bright" panose="02040602050505020304" pitchFamily="18" charset="0"/>
          </a:endParaRPr>
        </a:p>
      </xdr:txBody>
    </xdr:sp>
    <xdr:clientData/>
  </xdr:twoCellAnchor>
  <xdr:twoCellAnchor>
    <xdr:from>
      <xdr:col>11</xdr:col>
      <xdr:colOff>16327</xdr:colOff>
      <xdr:row>11</xdr:row>
      <xdr:rowOff>51253</xdr:rowOff>
    </xdr:from>
    <xdr:to>
      <xdr:col>22</xdr:col>
      <xdr:colOff>111125</xdr:colOff>
      <xdr:row>28</xdr:row>
      <xdr:rowOff>163285</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2300-000006000000}"/>
                </a:ext>
              </a:extLst>
            </xdr:cNvPr>
            <xdr:cNvSpPr txBox="1"/>
          </xdr:nvSpPr>
          <xdr:spPr>
            <a:xfrm>
              <a:off x="9763577" y="2146753"/>
              <a:ext cx="8000548" cy="441415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i="0">
                <a:latin typeface="Lucida Bright" panose="02040602050505020304" pitchFamily="18" charset="0"/>
              </a:endParaRPr>
            </a:p>
            <a:p>
              <a14:m>
                <m:oMath xmlns:m="http://schemas.openxmlformats.org/officeDocument/2006/math">
                  <m:acc>
                    <m:accPr>
                      <m:chr m:val="̅"/>
                      <m:ctrlPr>
                        <a:rPr lang="en-US" sz="2400" b="1" i="1">
                          <a:solidFill>
                            <a:srgbClr val="FF0000"/>
                          </a:solidFill>
                          <a:latin typeface="Cambria Math" panose="02040503050406030204" pitchFamily="18" charset="0"/>
                        </a:rPr>
                      </m:ctrlPr>
                    </m:accPr>
                    <m:e>
                      <m:r>
                        <a:rPr lang="en-US" sz="2400" b="1" i="1">
                          <a:solidFill>
                            <a:srgbClr val="FF0000"/>
                          </a:solidFill>
                          <a:latin typeface="Cambria Math"/>
                        </a:rPr>
                        <m:t>𝒑</m:t>
                      </m:r>
                    </m:e>
                  </m:acc>
                </m:oMath>
              </a14:m>
              <a:r>
                <a:rPr lang="en-US" sz="2000" b="0" i="0">
                  <a:latin typeface="Lucida Bright" panose="02040602050505020304" pitchFamily="18" charset="0"/>
                </a:rPr>
                <a:t>= mean</a:t>
              </a:r>
              <a:r>
                <a:rPr lang="en-US" sz="2000" b="0" i="0" baseline="0">
                  <a:latin typeface="Lucida Bright" panose="02040602050505020304" pitchFamily="18" charset="0"/>
                </a:rPr>
                <a:t> fraction (percentage) defective in a sample = </a:t>
              </a:r>
            </a:p>
            <a:p>
              <a:r>
                <a:rPr lang="en-US" sz="2000" b="0" i="0" baseline="0">
                  <a:latin typeface="Lucida Bright" panose="02040602050505020304" pitchFamily="18" charset="0"/>
                </a:rPr>
                <a:t>= (total number of defects)/(sample size*number of samples)</a:t>
              </a:r>
            </a:p>
            <a:p>
              <a:endParaRPr lang="en-US" sz="2000" b="0" i="0" baseline="0">
                <a:latin typeface="Lucida Bright" panose="02040602050505020304" pitchFamily="18" charset="0"/>
              </a:endParaRPr>
            </a:p>
            <a:p>
              <a:r>
                <a:rPr lang="en-US" sz="2000" b="1" i="0" baseline="0">
                  <a:solidFill>
                    <a:srgbClr val="C00000"/>
                  </a:solidFill>
                  <a:latin typeface="Lucida Bright" panose="02040602050505020304" pitchFamily="18" charset="0"/>
                </a:rPr>
                <a:t>z</a:t>
              </a:r>
              <a:r>
                <a:rPr lang="en-US" sz="2000" b="0" i="0" baseline="0">
                  <a:latin typeface="Lucida Bright" panose="02040602050505020304" pitchFamily="18" charset="0"/>
                </a:rPr>
                <a:t> = number of standard deviations (z = </a:t>
              </a:r>
              <a:r>
                <a:rPr lang="en-US" sz="2000" b="0" i="0" baseline="0">
                  <a:solidFill>
                    <a:srgbClr val="C00000"/>
                  </a:solidFill>
                  <a:latin typeface="Lucida Bright" panose="02040602050505020304" pitchFamily="18" charset="0"/>
                </a:rPr>
                <a:t>3</a:t>
              </a:r>
              <a:r>
                <a:rPr lang="en-US" sz="2000" b="0" i="0" baseline="0">
                  <a:latin typeface="Lucida Bright" panose="02040602050505020304" pitchFamily="18" charset="0"/>
                </a:rPr>
                <a:t> for </a:t>
              </a:r>
              <a:r>
                <a:rPr lang="en-US" sz="2000" b="0" i="0" baseline="0">
                  <a:solidFill>
                    <a:srgbClr val="C00000"/>
                  </a:solidFill>
                  <a:latin typeface="Lucida Bright" panose="02040602050505020304" pitchFamily="18" charset="0"/>
                </a:rPr>
                <a:t>99.73%</a:t>
              </a:r>
              <a:r>
                <a:rPr lang="en-US" sz="2000" b="0" i="0" baseline="0">
                  <a:latin typeface="Lucida Bright" panose="02040602050505020304" pitchFamily="18" charset="0"/>
                </a:rPr>
                <a:t>)</a:t>
              </a:r>
            </a:p>
            <a:p>
              <a:endParaRPr lang="en-US" sz="20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0" i="0" baseline="0">
                  <a:solidFill>
                    <a:srgbClr val="C00000"/>
                  </a:solidFill>
                  <a:effectLst/>
                  <a:latin typeface="+mn-lt"/>
                  <a:ea typeface="+mn-ea"/>
                  <a:cs typeface="+mn-cs"/>
                </a:rPr>
                <a:t>σ</a:t>
              </a:r>
              <a:r>
                <a:rPr lang="en-US" sz="2000" b="1" i="0" baseline="0">
                  <a:solidFill>
                    <a:srgbClr val="C00000"/>
                  </a:solidFill>
                  <a:effectLst/>
                  <a:latin typeface="Lucida Bright" panose="02040602050505020304" pitchFamily="18" charset="0"/>
                  <a:ea typeface="+mn-ea"/>
                  <a:cs typeface="+mn-cs"/>
                </a:rPr>
                <a:t>p </a:t>
              </a:r>
              <a:r>
                <a:rPr lang="en-US" sz="2000" b="0" i="0" baseline="0">
                  <a:solidFill>
                    <a:schemeClr val="dk1"/>
                  </a:solidFill>
                  <a:effectLst/>
                  <a:latin typeface="Lucida Bright" panose="02040602050505020304" pitchFamily="18" charset="0"/>
                  <a:ea typeface="+mn-ea"/>
                  <a:cs typeface="+mn-cs"/>
                </a:rPr>
                <a:t>= standard deviation of the sampling distribution</a:t>
              </a:r>
              <a:endParaRPr lang="en-US" sz="2000" b="0" i="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0" i="0" baseline="0">
                  <a:solidFill>
                    <a:srgbClr val="FF0000"/>
                  </a:solidFill>
                  <a:effectLst/>
                  <a:latin typeface="+mn-lt"/>
                  <a:ea typeface="+mn-ea"/>
                  <a:cs typeface="+mn-cs"/>
                </a:rPr>
                <a:t>σ</a:t>
              </a:r>
              <a:r>
                <a:rPr lang="en-US" sz="2000" b="0" i="0" baseline="0">
                  <a:solidFill>
                    <a:srgbClr val="FF0000"/>
                  </a:solidFill>
                  <a:effectLst/>
                  <a:latin typeface="Lucida Bright" panose="02040602050505020304" pitchFamily="18" charset="0"/>
                  <a:ea typeface="+mn-ea"/>
                  <a:cs typeface="+mn-cs"/>
                </a:rPr>
                <a:t>p = </a:t>
              </a:r>
              <a:r>
                <a:rPr lang="en-US" sz="2000" b="1" i="0" baseline="0">
                  <a:solidFill>
                    <a:srgbClr val="FF0000"/>
                  </a:solidFill>
                  <a:effectLst/>
                  <a:latin typeface="Lucida Bright" panose="02040602050505020304" pitchFamily="18" charset="0"/>
                  <a:ea typeface="+mn-ea"/>
                  <a:cs typeface="+mn-cs"/>
                </a:rPr>
                <a:t>sqrt </a:t>
              </a:r>
              <a:r>
                <a:rPr lang="en-US" sz="2800" b="1" i="0" baseline="0">
                  <a:solidFill>
                    <a:srgbClr val="FF0000"/>
                  </a:solidFill>
                  <a:effectLst/>
                  <a:latin typeface="Lucida Bright" panose="02040602050505020304" pitchFamily="18" charset="0"/>
                  <a:ea typeface="+mn-ea"/>
                  <a:cs typeface="+mn-cs"/>
                </a:rPr>
                <a:t>(</a:t>
              </a:r>
              <a14:m>
                <m:oMath xmlns:m="http://schemas.openxmlformats.org/officeDocument/2006/math">
                  <m:acc>
                    <m:accPr>
                      <m:chr m:val="̅"/>
                      <m:ctrlPr>
                        <a:rPr lang="en-US" sz="2800" b="1" i="1">
                          <a:solidFill>
                            <a:srgbClr val="FF0000"/>
                          </a:solidFill>
                          <a:effectLst/>
                          <a:latin typeface="Cambria Math" panose="02040503050406030204" pitchFamily="18" charset="0"/>
                          <a:ea typeface="+mn-ea"/>
                          <a:cs typeface="+mn-cs"/>
                        </a:rPr>
                      </m:ctrlPr>
                    </m:accPr>
                    <m:e>
                      <m:r>
                        <a:rPr lang="en-US" sz="2800" b="1" i="1">
                          <a:solidFill>
                            <a:srgbClr val="FF0000"/>
                          </a:solidFill>
                          <a:effectLst/>
                          <a:latin typeface="Cambria Math"/>
                          <a:ea typeface="+mn-ea"/>
                          <a:cs typeface="+mn-cs"/>
                        </a:rPr>
                        <m:t>𝒑</m:t>
                      </m:r>
                    </m:e>
                  </m:acc>
                </m:oMath>
              </a14:m>
              <a:r>
                <a:rPr lang="en-US" sz="2800" b="1" i="0" baseline="0">
                  <a:solidFill>
                    <a:srgbClr val="FF0000"/>
                  </a:solidFill>
                  <a:effectLst/>
                  <a:latin typeface="Lucida Bright" panose="02040602050505020304" pitchFamily="18" charset="0"/>
                  <a:ea typeface="+mn-ea"/>
                  <a:cs typeface="+mn-cs"/>
                </a:rPr>
                <a:t> </a:t>
              </a:r>
              <a:r>
                <a:rPr lang="en-US" sz="2000" b="1" i="0" baseline="0">
                  <a:solidFill>
                    <a:srgbClr val="FF0000"/>
                  </a:solidFill>
                  <a:effectLst/>
                  <a:latin typeface="Lucida Bright" panose="02040602050505020304" pitchFamily="18" charset="0"/>
                  <a:ea typeface="+mn-ea"/>
                  <a:cs typeface="+mn-cs"/>
                </a:rPr>
                <a:t>* </a:t>
              </a:r>
              <a:r>
                <a:rPr lang="en-US" sz="2800" b="1" i="0" baseline="0">
                  <a:solidFill>
                    <a:srgbClr val="FF0000"/>
                  </a:solidFill>
                  <a:effectLst/>
                  <a:latin typeface="Lucida Bright" panose="02040602050505020304" pitchFamily="18" charset="0"/>
                  <a:ea typeface="+mn-ea"/>
                  <a:cs typeface="+mn-cs"/>
                </a:rPr>
                <a:t>(</a:t>
              </a:r>
              <a:r>
                <a:rPr lang="en-US" sz="2000" b="1" i="0" baseline="0">
                  <a:solidFill>
                    <a:srgbClr val="FF0000"/>
                  </a:solidFill>
                  <a:effectLst/>
                  <a:latin typeface="Lucida Bright" panose="02040602050505020304" pitchFamily="18" charset="0"/>
                  <a:ea typeface="+mn-ea"/>
                  <a:cs typeface="+mn-cs"/>
                </a:rPr>
                <a:t>1-</a:t>
              </a:r>
              <a14:m>
                <m:oMath xmlns:m="http://schemas.openxmlformats.org/officeDocument/2006/math">
                  <m:acc>
                    <m:accPr>
                      <m:chr m:val="̅"/>
                      <m:ctrlPr>
                        <a:rPr lang="en-US" sz="2800" b="1" i="1">
                          <a:solidFill>
                            <a:srgbClr val="FF0000"/>
                          </a:solidFill>
                          <a:effectLst/>
                          <a:latin typeface="Cambria Math" panose="02040503050406030204" pitchFamily="18" charset="0"/>
                          <a:ea typeface="+mn-ea"/>
                          <a:cs typeface="+mn-cs"/>
                        </a:rPr>
                      </m:ctrlPr>
                    </m:accPr>
                    <m:e>
                      <m:r>
                        <a:rPr lang="en-US" sz="2800" b="1" i="1">
                          <a:solidFill>
                            <a:srgbClr val="FF0000"/>
                          </a:solidFill>
                          <a:effectLst/>
                          <a:latin typeface="Cambria Math"/>
                          <a:ea typeface="+mn-ea"/>
                          <a:cs typeface="+mn-cs"/>
                        </a:rPr>
                        <m:t>𝒑</m:t>
                      </m:r>
                    </m:e>
                  </m:acc>
                </m:oMath>
              </a14:m>
              <a:r>
                <a:rPr lang="en-US" sz="2800" b="1" i="0" baseline="0">
                  <a:solidFill>
                    <a:srgbClr val="FF0000"/>
                  </a:solidFill>
                  <a:effectLst/>
                  <a:latin typeface="Lucida Bright" panose="02040602050505020304" pitchFamily="18" charset="0"/>
                  <a:ea typeface="+mn-ea"/>
                  <a:cs typeface="+mn-cs"/>
                </a:rPr>
                <a:t>)</a:t>
              </a:r>
              <a:r>
                <a:rPr lang="en-US" sz="2000" b="1" i="0" baseline="0">
                  <a:solidFill>
                    <a:srgbClr val="FF0000"/>
                  </a:solidFill>
                  <a:effectLst/>
                  <a:latin typeface="Lucida Bright" panose="02040602050505020304" pitchFamily="18" charset="0"/>
                  <a:ea typeface="+mn-ea"/>
                  <a:cs typeface="+mn-cs"/>
                </a:rPr>
                <a:t>/</a:t>
              </a:r>
              <a:r>
                <a:rPr lang="en-US" sz="2800" b="1" i="0" baseline="0">
                  <a:solidFill>
                    <a:srgbClr val="FF0000"/>
                  </a:solidFill>
                  <a:effectLst/>
                  <a:latin typeface="Lucida Bright" panose="02040602050505020304" pitchFamily="18" charset="0"/>
                  <a:ea typeface="+mn-ea"/>
                  <a:cs typeface="+mn-cs"/>
                </a:rPr>
                <a:t>n)</a:t>
              </a:r>
            </a:p>
            <a:p>
              <a:pPr marL="0" marR="0" indent="0" defTabSz="914400" eaLnBrk="1" fontAlgn="auto" latinLnBrk="0" hangingPunct="1">
                <a:lnSpc>
                  <a:spcPct val="100000"/>
                </a:lnSpc>
                <a:spcBef>
                  <a:spcPts val="0"/>
                </a:spcBef>
                <a:spcAft>
                  <a:spcPts val="0"/>
                </a:spcAft>
                <a:buClrTx/>
                <a:buSzTx/>
                <a:buFontTx/>
                <a:buNone/>
                <a:tabLst/>
                <a:defRPr/>
              </a:pPr>
              <a:endParaRPr lang="en-US" sz="2000" b="1" i="0" baseline="0">
                <a:solidFill>
                  <a:srgbClr val="FF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i="0" baseline="0">
                  <a:solidFill>
                    <a:srgbClr val="FF0000"/>
                  </a:solidFill>
                  <a:effectLst/>
                  <a:latin typeface="Lucida Bright" panose="02040602050505020304" pitchFamily="18" charset="0"/>
                  <a:ea typeface="+mn-ea"/>
                  <a:cs typeface="+mn-cs"/>
                </a:rPr>
                <a:t>n </a:t>
              </a:r>
              <a:r>
                <a:rPr lang="en-US" sz="2000" b="0" i="0" baseline="0">
                  <a:solidFill>
                    <a:schemeClr val="dk1"/>
                  </a:solidFill>
                  <a:effectLst/>
                  <a:latin typeface="Lucida Bright" panose="02040602050505020304" pitchFamily="18" charset="0"/>
                  <a:ea typeface="+mn-ea"/>
                  <a:cs typeface="+mn-cs"/>
                </a:rPr>
                <a:t>= number of observations in each sample</a:t>
              </a:r>
              <a:r>
                <a:rPr lang="en-US" sz="2000" b="0" i="0">
                  <a:solidFill>
                    <a:schemeClr val="dk1"/>
                  </a:solidFill>
                  <a:effectLst/>
                  <a:latin typeface="Lucida Bright" panose="02040602050505020304" pitchFamily="18" charset="0"/>
                  <a:ea typeface="+mn-ea"/>
                  <a:cs typeface="+mn-cs"/>
                </a:rPr>
                <a:t> </a:t>
              </a:r>
              <a:r>
                <a:rPr lang="en-US" sz="2000" b="0" i="0" baseline="0">
                  <a:solidFill>
                    <a:schemeClr val="dk1"/>
                  </a:solidFill>
                  <a:effectLst/>
                  <a:latin typeface="Lucida Bright" panose="02040602050505020304" pitchFamily="18" charset="0"/>
                  <a:ea typeface="+mn-ea"/>
                  <a:cs typeface="+mn-cs"/>
                </a:rPr>
                <a:t> = 100 </a:t>
              </a:r>
              <a:r>
                <a:rPr lang="en-US" sz="2000" b="0" i="0">
                  <a:solidFill>
                    <a:schemeClr val="dk1"/>
                  </a:solidFill>
                  <a:effectLst/>
                  <a:latin typeface="Lucida Bright" panose="02040602050505020304" pitchFamily="18" charset="0"/>
                  <a:ea typeface="+mn-ea"/>
                  <a:cs typeface="+mn-cs"/>
                </a:rPr>
                <a:t> </a:t>
              </a:r>
              <a:endParaRPr lang="en-US" sz="2000" b="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i="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Choice>
      <mc:Fallback xmlns="">
        <xdr:sp macro="" textlink="">
          <xdr:nvSpPr>
            <xdr:cNvPr id="6" name="TextBox 5">
              <a:extLst>
                <a:ext uri="{FF2B5EF4-FFF2-40B4-BE49-F238E27FC236}">
                  <a16:creationId xmlns:a16="http://schemas.microsoft.com/office/drawing/2014/main" id="{00000000-0008-0000-2200-000006000000}"/>
                </a:ext>
              </a:extLst>
            </xdr:cNvPr>
            <xdr:cNvSpPr txBox="1"/>
          </xdr:nvSpPr>
          <xdr:spPr>
            <a:xfrm>
              <a:off x="9763577" y="2146753"/>
              <a:ext cx="8000548" cy="441415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i="0">
                <a:latin typeface="Lucida Bright" panose="02040602050505020304" pitchFamily="18" charset="0"/>
              </a:endParaRPr>
            </a:p>
            <a:p>
              <a:r>
                <a:rPr lang="en-US" sz="2400" b="1" i="0">
                  <a:solidFill>
                    <a:srgbClr val="FF0000"/>
                  </a:solidFill>
                  <a:latin typeface="Cambria Math"/>
                </a:rPr>
                <a:t>𝒑</a:t>
              </a:r>
              <a:r>
                <a:rPr lang="en-US" sz="2400" b="1" i="0">
                  <a:solidFill>
                    <a:srgbClr val="FF0000"/>
                  </a:solidFill>
                  <a:latin typeface="Cambria Math" panose="02040503050406030204" pitchFamily="18" charset="0"/>
                </a:rPr>
                <a:t> ̅</a:t>
              </a:r>
              <a:r>
                <a:rPr lang="en-US" sz="2000" b="0" i="0">
                  <a:latin typeface="Lucida Bright" panose="02040602050505020304" pitchFamily="18" charset="0"/>
                </a:rPr>
                <a:t>= mean</a:t>
              </a:r>
              <a:r>
                <a:rPr lang="en-US" sz="2000" b="0" i="0" baseline="0">
                  <a:latin typeface="Lucida Bright" panose="02040602050505020304" pitchFamily="18" charset="0"/>
                </a:rPr>
                <a:t> fraction (percentage) defective in a sample = </a:t>
              </a:r>
            </a:p>
            <a:p>
              <a:r>
                <a:rPr lang="en-US" sz="2000" b="0" i="0" baseline="0">
                  <a:latin typeface="Lucida Bright" panose="02040602050505020304" pitchFamily="18" charset="0"/>
                </a:rPr>
                <a:t>= (total number of defects)/(sample size*number of samples)</a:t>
              </a:r>
            </a:p>
            <a:p>
              <a:endParaRPr lang="en-US" sz="2000" b="0" i="0" baseline="0">
                <a:latin typeface="Lucida Bright" panose="02040602050505020304" pitchFamily="18" charset="0"/>
              </a:endParaRPr>
            </a:p>
            <a:p>
              <a:r>
                <a:rPr lang="en-US" sz="2000" b="1" i="0" baseline="0">
                  <a:solidFill>
                    <a:srgbClr val="C00000"/>
                  </a:solidFill>
                  <a:latin typeface="Lucida Bright" panose="02040602050505020304" pitchFamily="18" charset="0"/>
                </a:rPr>
                <a:t>z</a:t>
              </a:r>
              <a:r>
                <a:rPr lang="en-US" sz="2000" b="0" i="0" baseline="0">
                  <a:latin typeface="Lucida Bright" panose="02040602050505020304" pitchFamily="18" charset="0"/>
                </a:rPr>
                <a:t> = number of standard deviations (z = </a:t>
              </a:r>
              <a:r>
                <a:rPr lang="en-US" sz="2000" b="0" i="0" baseline="0">
                  <a:solidFill>
                    <a:srgbClr val="C00000"/>
                  </a:solidFill>
                  <a:latin typeface="Lucida Bright" panose="02040602050505020304" pitchFamily="18" charset="0"/>
                </a:rPr>
                <a:t>3</a:t>
              </a:r>
              <a:r>
                <a:rPr lang="en-US" sz="2000" b="0" i="0" baseline="0">
                  <a:latin typeface="Lucida Bright" panose="02040602050505020304" pitchFamily="18" charset="0"/>
                </a:rPr>
                <a:t> for </a:t>
              </a:r>
              <a:r>
                <a:rPr lang="en-US" sz="2000" b="0" i="0" baseline="0">
                  <a:solidFill>
                    <a:srgbClr val="C00000"/>
                  </a:solidFill>
                  <a:latin typeface="Lucida Bright" panose="02040602050505020304" pitchFamily="18" charset="0"/>
                </a:rPr>
                <a:t>99.73%</a:t>
              </a:r>
              <a:r>
                <a:rPr lang="en-US" sz="2000" b="0" i="0" baseline="0">
                  <a:latin typeface="Lucida Bright" panose="02040602050505020304" pitchFamily="18" charset="0"/>
                </a:rPr>
                <a:t>)</a:t>
              </a:r>
            </a:p>
            <a:p>
              <a:endParaRPr lang="en-US" sz="20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0" i="0" baseline="0">
                  <a:solidFill>
                    <a:srgbClr val="C00000"/>
                  </a:solidFill>
                  <a:effectLst/>
                  <a:latin typeface="+mn-lt"/>
                  <a:ea typeface="+mn-ea"/>
                  <a:cs typeface="+mn-cs"/>
                </a:rPr>
                <a:t>σ</a:t>
              </a:r>
              <a:r>
                <a:rPr lang="en-US" sz="2000" b="1" i="0" baseline="0">
                  <a:solidFill>
                    <a:srgbClr val="C00000"/>
                  </a:solidFill>
                  <a:effectLst/>
                  <a:latin typeface="Lucida Bright" panose="02040602050505020304" pitchFamily="18" charset="0"/>
                  <a:ea typeface="+mn-ea"/>
                  <a:cs typeface="+mn-cs"/>
                </a:rPr>
                <a:t>p </a:t>
              </a:r>
              <a:r>
                <a:rPr lang="en-US" sz="2000" b="0" i="0" baseline="0">
                  <a:solidFill>
                    <a:schemeClr val="dk1"/>
                  </a:solidFill>
                  <a:effectLst/>
                  <a:latin typeface="Lucida Bright" panose="02040602050505020304" pitchFamily="18" charset="0"/>
                  <a:ea typeface="+mn-ea"/>
                  <a:cs typeface="+mn-cs"/>
                </a:rPr>
                <a:t>= standard deviation of the sampling distribution</a:t>
              </a:r>
              <a:endParaRPr lang="en-US" sz="2000" b="0" i="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0" i="0" baseline="0">
                  <a:solidFill>
                    <a:srgbClr val="FF0000"/>
                  </a:solidFill>
                  <a:effectLst/>
                  <a:latin typeface="+mn-lt"/>
                  <a:ea typeface="+mn-ea"/>
                  <a:cs typeface="+mn-cs"/>
                </a:rPr>
                <a:t>σ</a:t>
              </a:r>
              <a:r>
                <a:rPr lang="en-US" sz="2000" b="0" i="0" baseline="0">
                  <a:solidFill>
                    <a:srgbClr val="FF0000"/>
                  </a:solidFill>
                  <a:effectLst/>
                  <a:latin typeface="Lucida Bright" panose="02040602050505020304" pitchFamily="18" charset="0"/>
                  <a:ea typeface="+mn-ea"/>
                  <a:cs typeface="+mn-cs"/>
                </a:rPr>
                <a:t>p = </a:t>
              </a:r>
              <a:r>
                <a:rPr lang="en-US" sz="2000" b="1" i="0" baseline="0">
                  <a:solidFill>
                    <a:srgbClr val="FF0000"/>
                  </a:solidFill>
                  <a:effectLst/>
                  <a:latin typeface="Lucida Bright" panose="02040602050505020304" pitchFamily="18" charset="0"/>
                  <a:ea typeface="+mn-ea"/>
                  <a:cs typeface="+mn-cs"/>
                </a:rPr>
                <a:t>sqrt </a:t>
              </a:r>
              <a:r>
                <a:rPr lang="en-US" sz="2800" b="1" i="0" baseline="0">
                  <a:solidFill>
                    <a:srgbClr val="FF0000"/>
                  </a:solidFill>
                  <a:effectLst/>
                  <a:latin typeface="Lucida Bright" panose="02040602050505020304" pitchFamily="18" charset="0"/>
                  <a:ea typeface="+mn-ea"/>
                  <a:cs typeface="+mn-cs"/>
                </a:rPr>
                <a:t>(</a:t>
              </a:r>
              <a:r>
                <a:rPr lang="en-US" sz="2800" b="1" i="0">
                  <a:solidFill>
                    <a:srgbClr val="FF0000"/>
                  </a:solidFill>
                  <a:effectLst/>
                  <a:latin typeface="Cambria Math"/>
                  <a:ea typeface="+mn-ea"/>
                  <a:cs typeface="+mn-cs"/>
                </a:rPr>
                <a:t>𝒑</a:t>
              </a:r>
              <a:r>
                <a:rPr lang="en-US" sz="2800" b="1" i="0">
                  <a:solidFill>
                    <a:srgbClr val="FF0000"/>
                  </a:solidFill>
                  <a:effectLst/>
                  <a:latin typeface="Cambria Math" panose="02040503050406030204" pitchFamily="18" charset="0"/>
                  <a:ea typeface="+mn-ea"/>
                  <a:cs typeface="+mn-cs"/>
                </a:rPr>
                <a:t> ̅</a:t>
              </a:r>
              <a:r>
                <a:rPr lang="en-US" sz="2800" b="1" i="0" baseline="0">
                  <a:solidFill>
                    <a:srgbClr val="FF0000"/>
                  </a:solidFill>
                  <a:effectLst/>
                  <a:latin typeface="Lucida Bright" panose="02040602050505020304" pitchFamily="18" charset="0"/>
                  <a:ea typeface="+mn-ea"/>
                  <a:cs typeface="+mn-cs"/>
                </a:rPr>
                <a:t> </a:t>
              </a:r>
              <a:r>
                <a:rPr lang="en-US" sz="2000" b="1" i="0" baseline="0">
                  <a:solidFill>
                    <a:srgbClr val="FF0000"/>
                  </a:solidFill>
                  <a:effectLst/>
                  <a:latin typeface="Lucida Bright" panose="02040602050505020304" pitchFamily="18" charset="0"/>
                  <a:ea typeface="+mn-ea"/>
                  <a:cs typeface="+mn-cs"/>
                </a:rPr>
                <a:t>* </a:t>
              </a:r>
              <a:r>
                <a:rPr lang="en-US" sz="2800" b="1" i="0" baseline="0">
                  <a:solidFill>
                    <a:srgbClr val="FF0000"/>
                  </a:solidFill>
                  <a:effectLst/>
                  <a:latin typeface="Lucida Bright" panose="02040602050505020304" pitchFamily="18" charset="0"/>
                  <a:ea typeface="+mn-ea"/>
                  <a:cs typeface="+mn-cs"/>
                </a:rPr>
                <a:t>(</a:t>
              </a:r>
              <a:r>
                <a:rPr lang="en-US" sz="2000" b="1" i="0" baseline="0">
                  <a:solidFill>
                    <a:srgbClr val="FF0000"/>
                  </a:solidFill>
                  <a:effectLst/>
                  <a:latin typeface="Lucida Bright" panose="02040602050505020304" pitchFamily="18" charset="0"/>
                  <a:ea typeface="+mn-ea"/>
                  <a:cs typeface="+mn-cs"/>
                </a:rPr>
                <a:t>1-</a:t>
              </a:r>
              <a:r>
                <a:rPr lang="en-US" sz="2800" b="1" i="0">
                  <a:solidFill>
                    <a:srgbClr val="FF0000"/>
                  </a:solidFill>
                  <a:effectLst/>
                  <a:latin typeface="Cambria Math"/>
                  <a:ea typeface="+mn-ea"/>
                  <a:cs typeface="+mn-cs"/>
                </a:rPr>
                <a:t>𝒑</a:t>
              </a:r>
              <a:r>
                <a:rPr lang="en-US" sz="2800" b="1" i="0">
                  <a:solidFill>
                    <a:srgbClr val="FF0000"/>
                  </a:solidFill>
                  <a:effectLst/>
                  <a:latin typeface="Cambria Math" panose="02040503050406030204" pitchFamily="18" charset="0"/>
                  <a:ea typeface="+mn-ea"/>
                  <a:cs typeface="+mn-cs"/>
                </a:rPr>
                <a:t> ̅</a:t>
              </a:r>
              <a:r>
                <a:rPr lang="en-US" sz="2800" b="1" i="0" baseline="0">
                  <a:solidFill>
                    <a:srgbClr val="FF0000"/>
                  </a:solidFill>
                  <a:effectLst/>
                  <a:latin typeface="Lucida Bright" panose="02040602050505020304" pitchFamily="18" charset="0"/>
                  <a:ea typeface="+mn-ea"/>
                  <a:cs typeface="+mn-cs"/>
                </a:rPr>
                <a:t>)</a:t>
              </a:r>
              <a:r>
                <a:rPr lang="en-US" sz="2000" b="1" i="0" baseline="0">
                  <a:solidFill>
                    <a:srgbClr val="FF0000"/>
                  </a:solidFill>
                  <a:effectLst/>
                  <a:latin typeface="Lucida Bright" panose="02040602050505020304" pitchFamily="18" charset="0"/>
                  <a:ea typeface="+mn-ea"/>
                  <a:cs typeface="+mn-cs"/>
                </a:rPr>
                <a:t>/</a:t>
              </a:r>
              <a:r>
                <a:rPr lang="en-US" sz="2800" b="1" i="0" baseline="0">
                  <a:solidFill>
                    <a:srgbClr val="FF0000"/>
                  </a:solidFill>
                  <a:effectLst/>
                  <a:latin typeface="Lucida Bright" panose="02040602050505020304" pitchFamily="18" charset="0"/>
                  <a:ea typeface="+mn-ea"/>
                  <a:cs typeface="+mn-cs"/>
                </a:rPr>
                <a:t>n)</a:t>
              </a:r>
            </a:p>
            <a:p>
              <a:pPr marL="0" marR="0" indent="0" defTabSz="914400" eaLnBrk="1" fontAlgn="auto" latinLnBrk="0" hangingPunct="1">
                <a:lnSpc>
                  <a:spcPct val="100000"/>
                </a:lnSpc>
                <a:spcBef>
                  <a:spcPts val="0"/>
                </a:spcBef>
                <a:spcAft>
                  <a:spcPts val="0"/>
                </a:spcAft>
                <a:buClrTx/>
                <a:buSzTx/>
                <a:buFontTx/>
                <a:buNone/>
                <a:tabLst/>
                <a:defRPr/>
              </a:pPr>
              <a:endParaRPr lang="en-US" sz="2000" b="1" i="0" baseline="0">
                <a:solidFill>
                  <a:srgbClr val="FF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i="0" baseline="0">
                  <a:solidFill>
                    <a:srgbClr val="FF0000"/>
                  </a:solidFill>
                  <a:effectLst/>
                  <a:latin typeface="Lucida Bright" panose="02040602050505020304" pitchFamily="18" charset="0"/>
                  <a:ea typeface="+mn-ea"/>
                  <a:cs typeface="+mn-cs"/>
                </a:rPr>
                <a:t>n </a:t>
              </a:r>
              <a:r>
                <a:rPr lang="en-US" sz="2000" b="0" i="0" baseline="0">
                  <a:solidFill>
                    <a:schemeClr val="dk1"/>
                  </a:solidFill>
                  <a:effectLst/>
                  <a:latin typeface="Lucida Bright" panose="02040602050505020304" pitchFamily="18" charset="0"/>
                  <a:ea typeface="+mn-ea"/>
                  <a:cs typeface="+mn-cs"/>
                </a:rPr>
                <a:t>= number of observations in each sample</a:t>
              </a:r>
              <a:r>
                <a:rPr lang="en-US" sz="2000" b="0" i="0">
                  <a:solidFill>
                    <a:schemeClr val="dk1"/>
                  </a:solidFill>
                  <a:effectLst/>
                  <a:latin typeface="Lucida Bright" panose="02040602050505020304" pitchFamily="18" charset="0"/>
                  <a:ea typeface="+mn-ea"/>
                  <a:cs typeface="+mn-cs"/>
                </a:rPr>
                <a:t> </a:t>
              </a:r>
              <a:r>
                <a:rPr lang="en-US" sz="2000" b="0" i="0" baseline="0">
                  <a:solidFill>
                    <a:schemeClr val="dk1"/>
                  </a:solidFill>
                  <a:effectLst/>
                  <a:latin typeface="Lucida Bright" panose="02040602050505020304" pitchFamily="18" charset="0"/>
                  <a:ea typeface="+mn-ea"/>
                  <a:cs typeface="+mn-cs"/>
                </a:rPr>
                <a:t> = 100 </a:t>
              </a:r>
              <a:r>
                <a:rPr lang="en-US" sz="2000" b="0" i="0">
                  <a:solidFill>
                    <a:schemeClr val="dk1"/>
                  </a:solidFill>
                  <a:effectLst/>
                  <a:latin typeface="Lucida Bright" panose="02040602050505020304" pitchFamily="18" charset="0"/>
                  <a:ea typeface="+mn-ea"/>
                  <a:cs typeface="+mn-cs"/>
                </a:rPr>
                <a:t> </a:t>
              </a:r>
              <a:endParaRPr lang="en-US" sz="2000" b="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i="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Fallback>
    </mc:AlternateContent>
    <xdr:clientData/>
  </xdr:twoCellAnchor>
  <xdr:twoCellAnchor>
    <xdr:from>
      <xdr:col>11</xdr:col>
      <xdr:colOff>29483</xdr:colOff>
      <xdr:row>66</xdr:row>
      <xdr:rowOff>85272</xdr:rowOff>
    </xdr:from>
    <xdr:to>
      <xdr:col>20</xdr:col>
      <xdr:colOff>381000</xdr:colOff>
      <xdr:row>78</xdr:row>
      <xdr:rowOff>15875</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2300-000007000000}"/>
                </a:ext>
              </a:extLst>
            </xdr:cNvPr>
            <xdr:cNvSpPr txBox="1"/>
          </xdr:nvSpPr>
          <xdr:spPr>
            <a:xfrm>
              <a:off x="9776733" y="14039397"/>
              <a:ext cx="7050767" cy="221660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i="0">
                  <a:solidFill>
                    <a:srgbClr val="FF0000"/>
                  </a:solidFill>
                  <a:latin typeface="Lucida Bright" panose="02040602050505020304" pitchFamily="18" charset="0"/>
                </a:rPr>
                <a:t>UCLp</a:t>
              </a:r>
              <a:r>
                <a:rPr lang="en-US" sz="2000" b="0" i="0" baseline="0">
                  <a:latin typeface="Lucida Bright" panose="02040602050505020304" pitchFamily="18" charset="0"/>
                </a:rPr>
                <a:t> = </a:t>
              </a:r>
              <a14:m>
                <m:oMath xmlns:m="http://schemas.openxmlformats.org/officeDocument/2006/math">
                  <m:acc>
                    <m:accPr>
                      <m:chr m:val="̅"/>
                      <m:ctrlPr>
                        <a:rPr lang="en-US" sz="2800" b="0" i="1" baseline="0">
                          <a:solidFill>
                            <a:srgbClr val="FF0000"/>
                          </a:solidFill>
                          <a:latin typeface="Cambria Math" panose="02040503050406030204" pitchFamily="18" charset="0"/>
                        </a:rPr>
                      </m:ctrlPr>
                    </m:accPr>
                    <m:e>
                      <m:r>
                        <a:rPr lang="en-US" sz="2800" b="0" i="1" baseline="0">
                          <a:solidFill>
                            <a:srgbClr val="FF0000"/>
                          </a:solidFill>
                          <a:latin typeface="Cambria Math"/>
                        </a:rPr>
                        <m:t>𝑝</m:t>
                      </m:r>
                    </m:e>
                  </m:acc>
                </m:oMath>
              </a14:m>
              <a:r>
                <a:rPr lang="en-US" sz="2000" b="0" i="0" baseline="0">
                  <a:solidFill>
                    <a:srgbClr val="FF0000"/>
                  </a:solidFill>
                  <a:latin typeface="Lucida Bright" panose="02040602050505020304" pitchFamily="18" charset="0"/>
                </a:rPr>
                <a:t> + z*</a:t>
              </a:r>
              <a:r>
                <a:rPr lang="el-GR" sz="3200" b="0" i="0" baseline="0">
                  <a:solidFill>
                    <a:srgbClr val="FF0000"/>
                  </a:solidFill>
                </a:rPr>
                <a:t>σ</a:t>
              </a:r>
              <a:r>
                <a:rPr lang="en-US" sz="2000" b="0" i="0" baseline="0">
                  <a:solidFill>
                    <a:srgbClr val="FF0000"/>
                  </a:solidFill>
                  <a:latin typeface="Lucida Bright" panose="02040602050505020304" pitchFamily="18" charset="0"/>
                </a:rPr>
                <a:t>p </a:t>
              </a:r>
              <a:r>
                <a:rPr lang="en-US" sz="2000" b="0" i="0" baseline="0">
                  <a:latin typeface="Lucida Bright" panose="02040602050505020304" pitchFamily="18" charset="0"/>
                </a:rPr>
                <a:t>= 0.04 +3*0.02 = </a:t>
              </a:r>
              <a:r>
                <a:rPr lang="en-US" sz="2400" b="1" i="0" baseline="0">
                  <a:solidFill>
                    <a:srgbClr val="FF0000"/>
                  </a:solidFill>
                  <a:latin typeface="Lucida Bright" panose="02040602050505020304" pitchFamily="18" charset="0"/>
                </a:rPr>
                <a:t>0.10</a:t>
              </a:r>
            </a:p>
            <a:p>
              <a:endParaRPr lang="en-US" sz="20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i="0" baseline="0">
                  <a:solidFill>
                    <a:srgbClr val="FF0000"/>
                  </a:solidFill>
                  <a:latin typeface="Lucida Bright" panose="02040602050505020304" pitchFamily="18" charset="0"/>
                </a:rPr>
                <a:t>LCLp</a:t>
              </a:r>
              <a:r>
                <a:rPr lang="en-US" sz="2000" b="0" i="0" baseline="0">
                  <a:latin typeface="Lucida Bright" panose="02040602050505020304" pitchFamily="18" charset="0"/>
                </a:rPr>
                <a:t> = </a:t>
              </a:r>
              <a14:m>
                <m:oMath xmlns:m="http://schemas.openxmlformats.org/officeDocument/2006/math">
                  <m:acc>
                    <m:accPr>
                      <m:chr m:val="̅"/>
                      <m:ctrlPr>
                        <a:rPr lang="en-US" sz="2800" b="0" i="1" baseline="0">
                          <a:solidFill>
                            <a:srgbClr val="FF0000"/>
                          </a:solidFill>
                          <a:effectLst/>
                          <a:latin typeface="Cambria Math" panose="02040503050406030204" pitchFamily="18" charset="0"/>
                          <a:ea typeface="+mn-ea"/>
                          <a:cs typeface="+mn-cs"/>
                        </a:rPr>
                      </m:ctrlPr>
                    </m:accPr>
                    <m:e>
                      <m:r>
                        <a:rPr lang="en-US" sz="2800" b="0" i="1" baseline="0">
                          <a:solidFill>
                            <a:srgbClr val="FF0000"/>
                          </a:solidFill>
                          <a:effectLst/>
                          <a:latin typeface="Cambria Math"/>
                          <a:ea typeface="+mn-ea"/>
                          <a:cs typeface="+mn-cs"/>
                        </a:rPr>
                        <m:t>𝑝</m:t>
                      </m:r>
                    </m:e>
                  </m:acc>
                </m:oMath>
              </a14:m>
              <a:r>
                <a:rPr lang="en-US" sz="2800" b="0" i="0" baseline="0">
                  <a:solidFill>
                    <a:srgbClr val="FF0000"/>
                  </a:solidFill>
                  <a:effectLst/>
                  <a:latin typeface="+mn-lt"/>
                  <a:ea typeface="+mn-ea"/>
                  <a:cs typeface="+mn-cs"/>
                </a:rPr>
                <a:t> </a:t>
              </a:r>
              <a:r>
                <a:rPr lang="en-US" sz="2800" b="0" i="0" baseline="0">
                  <a:solidFill>
                    <a:srgbClr val="FF0000"/>
                  </a:solidFill>
                  <a:latin typeface="Lucida Bright" panose="02040602050505020304" pitchFamily="18" charset="0"/>
                </a:rPr>
                <a:t> </a:t>
              </a:r>
              <a:r>
                <a:rPr lang="en-US" sz="2000" b="0" i="0" baseline="0">
                  <a:solidFill>
                    <a:srgbClr val="FF0000"/>
                  </a:solidFill>
                  <a:latin typeface="Lucida Bright" panose="02040602050505020304" pitchFamily="18" charset="0"/>
                </a:rPr>
                <a:t>- z*</a:t>
              </a:r>
              <a:r>
                <a:rPr lang="el-GR" sz="3200" b="0" i="0" baseline="0">
                  <a:solidFill>
                    <a:srgbClr val="FF0000"/>
                  </a:solidFill>
                  <a:effectLst/>
                  <a:latin typeface="+mn-lt"/>
                  <a:ea typeface="+mn-ea"/>
                  <a:cs typeface="+mn-cs"/>
                </a:rPr>
                <a:t>σ</a:t>
              </a:r>
              <a:r>
                <a:rPr lang="en-US" sz="2000" b="0" i="0" baseline="0">
                  <a:solidFill>
                    <a:srgbClr val="FF0000"/>
                  </a:solidFill>
                  <a:effectLst/>
                  <a:latin typeface="Lucida Bright" panose="02040602050505020304" pitchFamily="18" charset="0"/>
                  <a:ea typeface="+mn-ea"/>
                  <a:cs typeface="+mn-cs"/>
                </a:rPr>
                <a:t>p </a:t>
              </a:r>
              <a:r>
                <a:rPr lang="en-US" sz="2000" b="0" i="0" baseline="0">
                  <a:solidFill>
                    <a:schemeClr val="dk1"/>
                  </a:solidFill>
                  <a:effectLst/>
                  <a:latin typeface="Lucida Bright" panose="02040602050505020304" pitchFamily="18" charset="0"/>
                  <a:ea typeface="+mn-ea"/>
                  <a:cs typeface="+mn-cs"/>
                </a:rPr>
                <a:t>= 0.04 -3* 0.02 = </a:t>
              </a:r>
              <a:r>
                <a:rPr lang="en-US" sz="2400" b="1" i="0" baseline="0">
                  <a:solidFill>
                    <a:srgbClr val="FF0000"/>
                  </a:solidFill>
                  <a:effectLst/>
                  <a:latin typeface="Lucida Bright" panose="02040602050505020304" pitchFamily="18" charset="0"/>
                  <a:ea typeface="+mn-ea"/>
                  <a:cs typeface="+mn-cs"/>
                </a:rPr>
                <a:t>0</a:t>
              </a:r>
              <a:r>
                <a:rPr lang="en-US" sz="2000" b="0" i="0" baseline="0">
                  <a:solidFill>
                    <a:schemeClr val="dk1"/>
                  </a:solidFill>
                  <a:effectLst/>
                  <a:latin typeface="Lucida Bright" panose="02040602050505020304" pitchFamily="18" charset="0"/>
                  <a:ea typeface="+mn-ea"/>
                  <a:cs typeface="+mn-cs"/>
                </a:rPr>
                <a:t> (note: we cannot have a negative percent of defectives)</a:t>
              </a:r>
              <a:endParaRPr lang="en-US" sz="2000" b="0" i="0">
                <a:effectLst/>
                <a:latin typeface="Lucida Bright" panose="02040602050505020304" pitchFamily="18" charset="0"/>
              </a:endParaRPr>
            </a:p>
            <a:p>
              <a:endParaRPr lang="en-US" sz="2000"/>
            </a:p>
          </xdr:txBody>
        </xdr:sp>
      </mc:Choice>
      <mc:Fallback xmlns="">
        <xdr:sp macro="" textlink="">
          <xdr:nvSpPr>
            <xdr:cNvPr id="7" name="TextBox 6">
              <a:extLst>
                <a:ext uri="{FF2B5EF4-FFF2-40B4-BE49-F238E27FC236}">
                  <a16:creationId xmlns:a16="http://schemas.microsoft.com/office/drawing/2014/main" id="{00000000-0008-0000-2200-000007000000}"/>
                </a:ext>
              </a:extLst>
            </xdr:cNvPr>
            <xdr:cNvSpPr txBox="1"/>
          </xdr:nvSpPr>
          <xdr:spPr>
            <a:xfrm>
              <a:off x="9776733" y="14039397"/>
              <a:ext cx="7050767" cy="221660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i="0">
                  <a:solidFill>
                    <a:srgbClr val="FF0000"/>
                  </a:solidFill>
                  <a:latin typeface="Lucida Bright" panose="02040602050505020304" pitchFamily="18" charset="0"/>
                </a:rPr>
                <a:t>UCLp</a:t>
              </a:r>
              <a:r>
                <a:rPr lang="en-US" sz="2000" b="0" i="0" baseline="0">
                  <a:latin typeface="Lucida Bright" panose="02040602050505020304" pitchFamily="18" charset="0"/>
                </a:rPr>
                <a:t> = </a:t>
              </a:r>
              <a:r>
                <a:rPr lang="en-US" sz="2800" b="0" i="0" baseline="0">
                  <a:solidFill>
                    <a:srgbClr val="FF0000"/>
                  </a:solidFill>
                  <a:latin typeface="Cambria Math"/>
                </a:rPr>
                <a:t>𝑝</a:t>
              </a:r>
              <a:r>
                <a:rPr lang="en-US" sz="2800" b="0" i="0" baseline="0">
                  <a:solidFill>
                    <a:srgbClr val="FF0000"/>
                  </a:solidFill>
                  <a:latin typeface="Cambria Math" panose="02040503050406030204" pitchFamily="18" charset="0"/>
                </a:rPr>
                <a:t> ̅</a:t>
              </a:r>
              <a:r>
                <a:rPr lang="en-US" sz="2000" b="0" i="0" baseline="0">
                  <a:solidFill>
                    <a:srgbClr val="FF0000"/>
                  </a:solidFill>
                  <a:latin typeface="Lucida Bright" panose="02040602050505020304" pitchFamily="18" charset="0"/>
                </a:rPr>
                <a:t> + z*</a:t>
              </a:r>
              <a:r>
                <a:rPr lang="el-GR" sz="3200" b="0" i="0" baseline="0">
                  <a:solidFill>
                    <a:srgbClr val="FF0000"/>
                  </a:solidFill>
                </a:rPr>
                <a:t>σ</a:t>
              </a:r>
              <a:r>
                <a:rPr lang="en-US" sz="2000" b="0" i="0" baseline="0">
                  <a:solidFill>
                    <a:srgbClr val="FF0000"/>
                  </a:solidFill>
                  <a:latin typeface="Lucida Bright" panose="02040602050505020304" pitchFamily="18" charset="0"/>
                </a:rPr>
                <a:t>p </a:t>
              </a:r>
              <a:r>
                <a:rPr lang="en-US" sz="2000" b="0" i="0" baseline="0">
                  <a:latin typeface="Lucida Bright" panose="02040602050505020304" pitchFamily="18" charset="0"/>
                </a:rPr>
                <a:t>= 0.04 +3*0.02 = </a:t>
              </a:r>
              <a:r>
                <a:rPr lang="en-US" sz="2400" b="1" i="0" baseline="0">
                  <a:solidFill>
                    <a:srgbClr val="FF0000"/>
                  </a:solidFill>
                  <a:latin typeface="Lucida Bright" panose="02040602050505020304" pitchFamily="18" charset="0"/>
                </a:rPr>
                <a:t>0.10</a:t>
              </a:r>
            </a:p>
            <a:p>
              <a:endParaRPr lang="en-US" sz="20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i="0" baseline="0">
                  <a:solidFill>
                    <a:srgbClr val="FF0000"/>
                  </a:solidFill>
                  <a:latin typeface="Lucida Bright" panose="02040602050505020304" pitchFamily="18" charset="0"/>
                </a:rPr>
                <a:t>LCLp</a:t>
              </a:r>
              <a:r>
                <a:rPr lang="en-US" sz="2000" b="0" i="0" baseline="0">
                  <a:latin typeface="Lucida Bright" panose="02040602050505020304" pitchFamily="18" charset="0"/>
                </a:rPr>
                <a:t> = </a:t>
              </a:r>
              <a:r>
                <a:rPr lang="en-US" sz="2800" b="0" i="0" baseline="0">
                  <a:solidFill>
                    <a:srgbClr val="FF0000"/>
                  </a:solidFill>
                  <a:effectLst/>
                  <a:latin typeface="Cambria Math"/>
                  <a:ea typeface="+mn-ea"/>
                  <a:cs typeface="+mn-cs"/>
                </a:rPr>
                <a:t>𝑝</a:t>
              </a:r>
              <a:r>
                <a:rPr lang="en-US" sz="2800" b="0" i="0" baseline="0">
                  <a:solidFill>
                    <a:srgbClr val="FF0000"/>
                  </a:solidFill>
                  <a:effectLst/>
                  <a:latin typeface="Cambria Math" panose="02040503050406030204" pitchFamily="18" charset="0"/>
                  <a:ea typeface="+mn-ea"/>
                  <a:cs typeface="+mn-cs"/>
                </a:rPr>
                <a:t> ̅</a:t>
              </a:r>
              <a:r>
                <a:rPr lang="en-US" sz="2800" b="0" i="0" baseline="0">
                  <a:solidFill>
                    <a:srgbClr val="FF0000"/>
                  </a:solidFill>
                  <a:effectLst/>
                  <a:latin typeface="+mn-lt"/>
                  <a:ea typeface="+mn-ea"/>
                  <a:cs typeface="+mn-cs"/>
                </a:rPr>
                <a:t> </a:t>
              </a:r>
              <a:r>
                <a:rPr lang="en-US" sz="2800" b="0" i="0" baseline="0">
                  <a:solidFill>
                    <a:srgbClr val="FF0000"/>
                  </a:solidFill>
                  <a:latin typeface="Lucida Bright" panose="02040602050505020304" pitchFamily="18" charset="0"/>
                </a:rPr>
                <a:t> </a:t>
              </a:r>
              <a:r>
                <a:rPr lang="en-US" sz="2000" b="0" i="0" baseline="0">
                  <a:solidFill>
                    <a:srgbClr val="FF0000"/>
                  </a:solidFill>
                  <a:latin typeface="Lucida Bright" panose="02040602050505020304" pitchFamily="18" charset="0"/>
                </a:rPr>
                <a:t>- z*</a:t>
              </a:r>
              <a:r>
                <a:rPr lang="el-GR" sz="3200" b="0" i="0" baseline="0">
                  <a:solidFill>
                    <a:srgbClr val="FF0000"/>
                  </a:solidFill>
                  <a:effectLst/>
                  <a:latin typeface="+mn-lt"/>
                  <a:ea typeface="+mn-ea"/>
                  <a:cs typeface="+mn-cs"/>
                </a:rPr>
                <a:t>σ</a:t>
              </a:r>
              <a:r>
                <a:rPr lang="en-US" sz="2000" b="0" i="0" baseline="0">
                  <a:solidFill>
                    <a:srgbClr val="FF0000"/>
                  </a:solidFill>
                  <a:effectLst/>
                  <a:latin typeface="Lucida Bright" panose="02040602050505020304" pitchFamily="18" charset="0"/>
                  <a:ea typeface="+mn-ea"/>
                  <a:cs typeface="+mn-cs"/>
                </a:rPr>
                <a:t>p </a:t>
              </a:r>
              <a:r>
                <a:rPr lang="en-US" sz="2000" b="0" i="0" baseline="0">
                  <a:solidFill>
                    <a:schemeClr val="dk1"/>
                  </a:solidFill>
                  <a:effectLst/>
                  <a:latin typeface="Lucida Bright" panose="02040602050505020304" pitchFamily="18" charset="0"/>
                  <a:ea typeface="+mn-ea"/>
                  <a:cs typeface="+mn-cs"/>
                </a:rPr>
                <a:t>= 0.04 -3* 0.02 = </a:t>
              </a:r>
              <a:r>
                <a:rPr lang="en-US" sz="2400" b="1" i="0" baseline="0">
                  <a:solidFill>
                    <a:srgbClr val="FF0000"/>
                  </a:solidFill>
                  <a:effectLst/>
                  <a:latin typeface="Lucida Bright" panose="02040602050505020304" pitchFamily="18" charset="0"/>
                  <a:ea typeface="+mn-ea"/>
                  <a:cs typeface="+mn-cs"/>
                </a:rPr>
                <a:t>0</a:t>
              </a:r>
              <a:r>
                <a:rPr lang="en-US" sz="2000" b="0" i="0" baseline="0">
                  <a:solidFill>
                    <a:schemeClr val="dk1"/>
                  </a:solidFill>
                  <a:effectLst/>
                  <a:latin typeface="Lucida Bright" panose="02040602050505020304" pitchFamily="18" charset="0"/>
                  <a:ea typeface="+mn-ea"/>
                  <a:cs typeface="+mn-cs"/>
                </a:rPr>
                <a:t> (note: we cannot have a negative percent of defectives)</a:t>
              </a:r>
              <a:endParaRPr lang="en-US" sz="2000" b="0" i="0">
                <a:effectLst/>
                <a:latin typeface="Lucida Bright" panose="02040602050505020304" pitchFamily="18" charset="0"/>
              </a:endParaRPr>
            </a:p>
            <a:p>
              <a:endParaRPr lang="en-US" sz="2000"/>
            </a:p>
          </xdr:txBody>
        </xdr:sp>
      </mc:Fallback>
    </mc:AlternateContent>
    <xdr:clientData/>
  </xdr:twoCellAnchor>
  <xdr:twoCellAnchor>
    <xdr:from>
      <xdr:col>11</xdr:col>
      <xdr:colOff>24946</xdr:colOff>
      <xdr:row>49</xdr:row>
      <xdr:rowOff>127000</xdr:rowOff>
    </xdr:from>
    <xdr:to>
      <xdr:col>20</xdr:col>
      <xdr:colOff>428625</xdr:colOff>
      <xdr:row>57</xdr:row>
      <xdr:rowOff>89352</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2300-000008000000}"/>
                </a:ext>
              </a:extLst>
            </xdr:cNvPr>
            <xdr:cNvSpPr txBox="1"/>
          </xdr:nvSpPr>
          <xdr:spPr>
            <a:xfrm>
              <a:off x="9772196" y="10525125"/>
              <a:ext cx="7102929" cy="18038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14:m>
                <m:oMath xmlns:m="http://schemas.openxmlformats.org/officeDocument/2006/math">
                  <m:acc>
                    <m:accPr>
                      <m:chr m:val="̅"/>
                      <m:ctrlPr>
                        <a:rPr lang="en-US" sz="2800" b="1" i="1">
                          <a:solidFill>
                            <a:srgbClr val="FF0000"/>
                          </a:solidFill>
                          <a:effectLst/>
                          <a:latin typeface="Cambria Math" panose="02040503050406030204" pitchFamily="18" charset="0"/>
                          <a:ea typeface="+mn-ea"/>
                          <a:cs typeface="+mn-cs"/>
                        </a:rPr>
                      </m:ctrlPr>
                    </m:accPr>
                    <m:e>
                      <m:r>
                        <a:rPr lang="en-US" sz="2800" b="1" i="1">
                          <a:solidFill>
                            <a:srgbClr val="FF0000"/>
                          </a:solidFill>
                          <a:effectLst/>
                          <a:latin typeface="Cambria Math"/>
                          <a:ea typeface="+mn-ea"/>
                          <a:cs typeface="+mn-cs"/>
                        </a:rPr>
                        <m:t>𝒑</m:t>
                      </m:r>
                    </m:e>
                  </m:acc>
                </m:oMath>
              </a14:m>
              <a:r>
                <a:rPr lang="en-US" sz="2400" b="0" i="0" baseline="0">
                  <a:latin typeface="Lucida Bright" panose="02040602050505020304" pitchFamily="18" charset="0"/>
                </a:rPr>
                <a:t>=  80/(100*20) = 0.04</a:t>
              </a:r>
            </a:p>
            <a:p>
              <a:endParaRPr lang="en-US" sz="24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1" i="0" baseline="0">
                  <a:solidFill>
                    <a:srgbClr val="FF0000"/>
                  </a:solidFill>
                  <a:effectLst/>
                  <a:latin typeface="+mn-lt"/>
                  <a:ea typeface="+mn-ea"/>
                  <a:cs typeface="+mn-cs"/>
                </a:rPr>
                <a:t>σ</a:t>
              </a:r>
              <a:r>
                <a:rPr lang="en-US" sz="2000" b="1" i="0" baseline="0">
                  <a:solidFill>
                    <a:srgbClr val="FF0000"/>
                  </a:solidFill>
                  <a:effectLst/>
                  <a:latin typeface="Lucida Bright" panose="02040602050505020304" pitchFamily="18" charset="0"/>
                  <a:ea typeface="+mn-ea"/>
                  <a:cs typeface="+mn-cs"/>
                </a:rPr>
                <a:t>p</a:t>
              </a:r>
              <a:r>
                <a:rPr lang="en-US" sz="2400" b="1" i="0" baseline="0">
                  <a:solidFill>
                    <a:srgbClr val="FF0000"/>
                  </a:solidFill>
                  <a:effectLst/>
                  <a:latin typeface="Lucida Bright" panose="02040602050505020304" pitchFamily="18" charset="0"/>
                  <a:ea typeface="+mn-ea"/>
                  <a:cs typeface="+mn-cs"/>
                </a:rPr>
                <a:t> </a:t>
              </a:r>
              <a:r>
                <a:rPr lang="en-US" sz="2400" b="0" i="0" baseline="0">
                  <a:solidFill>
                    <a:schemeClr val="dk1"/>
                  </a:solidFill>
                  <a:effectLst/>
                  <a:latin typeface="Lucida Bright" panose="02040602050505020304" pitchFamily="18" charset="0"/>
                  <a:ea typeface="+mn-ea"/>
                  <a:cs typeface="+mn-cs"/>
                </a:rPr>
                <a:t>= sqrt (0.04 * (1-0.04)/100) = 0.0196 = </a:t>
              </a:r>
              <a:r>
                <a:rPr lang="en-US" sz="2400" b="1" i="0" baseline="0">
                  <a:solidFill>
                    <a:srgbClr val="C00000"/>
                  </a:solidFill>
                  <a:effectLst/>
                  <a:latin typeface="Lucida Bright" panose="02040602050505020304" pitchFamily="18" charset="0"/>
                  <a:ea typeface="+mn-ea"/>
                  <a:cs typeface="+mn-cs"/>
                </a:rPr>
                <a:t>0.02</a:t>
              </a:r>
              <a:endParaRPr lang="en-US" sz="2400" b="1" i="0">
                <a:solidFill>
                  <a:srgbClr val="C00000"/>
                </a:solidFill>
                <a:effectLst/>
                <a:latin typeface="Lucida Bright" panose="02040602050505020304" pitchFamily="18" charset="0"/>
              </a:endParaRPr>
            </a:p>
            <a:p>
              <a:endParaRPr lang="en-US" sz="2000"/>
            </a:p>
          </xdr:txBody>
        </xdr:sp>
      </mc:Choice>
      <mc:Fallback xmlns="">
        <xdr:sp macro="" textlink="">
          <xdr:nvSpPr>
            <xdr:cNvPr id="8" name="TextBox 7">
              <a:extLst>
                <a:ext uri="{FF2B5EF4-FFF2-40B4-BE49-F238E27FC236}">
                  <a16:creationId xmlns:a16="http://schemas.microsoft.com/office/drawing/2014/main" id="{00000000-0008-0000-2200-000008000000}"/>
                </a:ext>
              </a:extLst>
            </xdr:cNvPr>
            <xdr:cNvSpPr txBox="1"/>
          </xdr:nvSpPr>
          <xdr:spPr>
            <a:xfrm>
              <a:off x="9772196" y="10525125"/>
              <a:ext cx="7102929" cy="18038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FF0000"/>
                  </a:solidFill>
                  <a:effectLst/>
                  <a:latin typeface="Cambria Math"/>
                  <a:ea typeface="+mn-ea"/>
                  <a:cs typeface="+mn-cs"/>
                </a:rPr>
                <a:t>𝒑</a:t>
              </a:r>
              <a:r>
                <a:rPr lang="en-US" sz="2800" b="1" i="0">
                  <a:solidFill>
                    <a:srgbClr val="FF0000"/>
                  </a:solidFill>
                  <a:effectLst/>
                  <a:latin typeface="Cambria Math" panose="02040503050406030204" pitchFamily="18" charset="0"/>
                  <a:ea typeface="+mn-ea"/>
                  <a:cs typeface="+mn-cs"/>
                </a:rPr>
                <a:t> ̅</a:t>
              </a:r>
              <a:r>
                <a:rPr lang="en-US" sz="2400" b="0" i="0" baseline="0">
                  <a:latin typeface="Lucida Bright" panose="02040602050505020304" pitchFamily="18" charset="0"/>
                </a:rPr>
                <a:t>=  80/(100*20) = 0.04</a:t>
              </a:r>
            </a:p>
            <a:p>
              <a:endParaRPr lang="en-US" sz="24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l-GR" sz="3200" b="1" i="0" baseline="0">
                  <a:solidFill>
                    <a:srgbClr val="FF0000"/>
                  </a:solidFill>
                  <a:effectLst/>
                  <a:latin typeface="+mn-lt"/>
                  <a:ea typeface="+mn-ea"/>
                  <a:cs typeface="+mn-cs"/>
                </a:rPr>
                <a:t>σ</a:t>
              </a:r>
              <a:r>
                <a:rPr lang="en-US" sz="2000" b="1" i="0" baseline="0">
                  <a:solidFill>
                    <a:srgbClr val="FF0000"/>
                  </a:solidFill>
                  <a:effectLst/>
                  <a:latin typeface="Lucida Bright" panose="02040602050505020304" pitchFamily="18" charset="0"/>
                  <a:ea typeface="+mn-ea"/>
                  <a:cs typeface="+mn-cs"/>
                </a:rPr>
                <a:t>p</a:t>
              </a:r>
              <a:r>
                <a:rPr lang="en-US" sz="2400" b="1" i="0" baseline="0">
                  <a:solidFill>
                    <a:srgbClr val="FF0000"/>
                  </a:solidFill>
                  <a:effectLst/>
                  <a:latin typeface="Lucida Bright" panose="02040602050505020304" pitchFamily="18" charset="0"/>
                  <a:ea typeface="+mn-ea"/>
                  <a:cs typeface="+mn-cs"/>
                </a:rPr>
                <a:t> </a:t>
              </a:r>
              <a:r>
                <a:rPr lang="en-US" sz="2400" b="0" i="0" baseline="0">
                  <a:solidFill>
                    <a:schemeClr val="dk1"/>
                  </a:solidFill>
                  <a:effectLst/>
                  <a:latin typeface="Lucida Bright" panose="02040602050505020304" pitchFamily="18" charset="0"/>
                  <a:ea typeface="+mn-ea"/>
                  <a:cs typeface="+mn-cs"/>
                </a:rPr>
                <a:t>= sqrt (0.04 * (1-0.04)/100) = 0.0196 = </a:t>
              </a:r>
              <a:r>
                <a:rPr lang="en-US" sz="2400" b="1" i="0" baseline="0">
                  <a:solidFill>
                    <a:srgbClr val="C00000"/>
                  </a:solidFill>
                  <a:effectLst/>
                  <a:latin typeface="Lucida Bright" panose="02040602050505020304" pitchFamily="18" charset="0"/>
                  <a:ea typeface="+mn-ea"/>
                  <a:cs typeface="+mn-cs"/>
                </a:rPr>
                <a:t>0.02</a:t>
              </a:r>
              <a:endParaRPr lang="en-US" sz="2400" b="1" i="0">
                <a:solidFill>
                  <a:srgbClr val="C00000"/>
                </a:solidFill>
                <a:effectLst/>
                <a:latin typeface="Lucida Bright" panose="02040602050505020304" pitchFamily="18" charset="0"/>
              </a:endParaRPr>
            </a:p>
            <a:p>
              <a:endParaRPr lang="en-US" sz="2000"/>
            </a:p>
          </xdr:txBody>
        </xdr:sp>
      </mc:Fallback>
    </mc:AlternateContent>
    <xdr:clientData/>
  </xdr:twoCellAnchor>
  <xdr:twoCellAnchor>
    <xdr:from>
      <xdr:col>21</xdr:col>
      <xdr:colOff>488950</xdr:colOff>
      <xdr:row>71</xdr:row>
      <xdr:rowOff>187325</xdr:rowOff>
    </xdr:from>
    <xdr:to>
      <xdr:col>22</xdr:col>
      <xdr:colOff>273050</xdr:colOff>
      <xdr:row>77</xdr:row>
      <xdr:rowOff>34925</xdr:rowOff>
    </xdr:to>
    <xdr:cxnSp macro="">
      <xdr:nvCxnSpPr>
        <xdr:cNvPr id="9" name="Straight Connector 8">
          <a:extLst>
            <a:ext uri="{FF2B5EF4-FFF2-40B4-BE49-F238E27FC236}">
              <a16:creationId xmlns:a16="http://schemas.microsoft.com/office/drawing/2014/main" id="{00000000-0008-0000-2300-000009000000}"/>
            </a:ext>
          </a:extLst>
        </xdr:cNvPr>
        <xdr:cNvCxnSpPr/>
      </xdr:nvCxnSpPr>
      <xdr:spPr>
        <a:xfrm flipH="1">
          <a:off x="17538700" y="15093950"/>
          <a:ext cx="387350" cy="990600"/>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301625</xdr:colOff>
      <xdr:row>1</xdr:row>
      <xdr:rowOff>183697</xdr:rowOff>
    </xdr:from>
    <xdr:to>
      <xdr:col>16</xdr:col>
      <xdr:colOff>217715</xdr:colOff>
      <xdr:row>7</xdr:row>
      <xdr:rowOff>151947</xdr:rowOff>
    </xdr:to>
    <xdr:sp macro="" textlink="">
      <xdr:nvSpPr>
        <xdr:cNvPr id="10" name="Rounded Rectangle 4">
          <a:extLst>
            <a:ext uri="{FF2B5EF4-FFF2-40B4-BE49-F238E27FC236}">
              <a16:creationId xmlns:a16="http://schemas.microsoft.com/office/drawing/2014/main" id="{00000000-0008-0000-2300-00000A000000}"/>
            </a:ext>
          </a:extLst>
        </xdr:cNvPr>
        <xdr:cNvSpPr/>
      </xdr:nvSpPr>
      <xdr:spPr>
        <a:xfrm>
          <a:off x="10085161" y="374197"/>
          <a:ext cx="4039054" cy="1111250"/>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0</xdr:col>
      <xdr:colOff>460375</xdr:colOff>
      <xdr:row>46</xdr:row>
      <xdr:rowOff>47626</xdr:rowOff>
    </xdr:from>
    <xdr:to>
      <xdr:col>8</xdr:col>
      <xdr:colOff>489403</xdr:colOff>
      <xdr:row>65</xdr:row>
      <xdr:rowOff>79375</xdr:rowOff>
    </xdr:to>
    <xdr:sp macro="" textlink="">
      <xdr:nvSpPr>
        <xdr:cNvPr id="12" name="TextBox 11">
          <a:extLst>
            <a:ext uri="{FF2B5EF4-FFF2-40B4-BE49-F238E27FC236}">
              <a16:creationId xmlns:a16="http://schemas.microsoft.com/office/drawing/2014/main" id="{00000000-0008-0000-2300-00000C000000}"/>
            </a:ext>
          </a:extLst>
        </xdr:cNvPr>
        <xdr:cNvSpPr txBox="1"/>
      </xdr:nvSpPr>
      <xdr:spPr>
        <a:xfrm>
          <a:off x="460375" y="9874251"/>
          <a:ext cx="7791903" cy="365124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Control charts x(bar) and R do not apply when we are</a:t>
          </a:r>
          <a:r>
            <a:rPr lang="en-US" sz="2400" b="0" i="0" baseline="0">
              <a:latin typeface="Lucida Bright" panose="02040602050505020304" pitchFamily="18" charset="0"/>
            </a:rPr>
            <a:t> sampling attributes. Although attributes that are either good or bad follow the binomial distribution. Using p-charts is the chief way to control attributes.</a:t>
          </a:r>
          <a:endParaRPr lang="en-US" sz="2400" b="0" i="0">
            <a:latin typeface="Lucida Bright" panose="02040602050505020304" pitchFamily="18" charset="0"/>
          </a:endParaRPr>
        </a:p>
        <a:p>
          <a:endParaRPr lang="en-US" sz="2400" b="0" i="0">
            <a:latin typeface="Lucida Bright" panose="02040602050505020304" pitchFamily="18" charset="0"/>
          </a:endParaRPr>
        </a:p>
        <a:p>
          <a:r>
            <a:rPr lang="en-US" sz="2400" b="0" i="0">
              <a:latin typeface="Lucida Bright" panose="02040602050505020304" pitchFamily="18" charset="0"/>
            </a:rPr>
            <a:t>This problems</a:t>
          </a:r>
          <a:r>
            <a:rPr lang="en-US" sz="2400" b="0" i="0" baseline="0">
              <a:latin typeface="Lucida Bright" panose="02040602050505020304" pitchFamily="18" charset="0"/>
            </a:rPr>
            <a:t> illustrates the process of setting control limits for percentage defective.</a:t>
          </a:r>
        </a:p>
        <a:p>
          <a:endParaRPr lang="en-US" sz="2400" b="0" i="0" baseline="0">
            <a:latin typeface="Lucida Bright" panose="02040602050505020304" pitchFamily="18" charset="0"/>
          </a:endParaRPr>
        </a:p>
      </xdr:txBody>
    </xdr:sp>
    <xdr:clientData/>
  </xdr:twoCellAnchor>
  <xdr:twoCellAnchor>
    <xdr:from>
      <xdr:col>0</xdr:col>
      <xdr:colOff>190500</xdr:colOff>
      <xdr:row>45</xdr:row>
      <xdr:rowOff>79375</xdr:rowOff>
    </xdr:from>
    <xdr:to>
      <xdr:col>9</xdr:col>
      <xdr:colOff>269875</xdr:colOff>
      <xdr:row>45</xdr:row>
      <xdr:rowOff>95250</xdr:rowOff>
    </xdr:to>
    <xdr:cxnSp macro="">
      <xdr:nvCxnSpPr>
        <xdr:cNvPr id="14" name="Straight Connector 13">
          <a:extLst>
            <a:ext uri="{FF2B5EF4-FFF2-40B4-BE49-F238E27FC236}">
              <a16:creationId xmlns:a16="http://schemas.microsoft.com/office/drawing/2014/main" id="{00000000-0008-0000-2300-00000E000000}"/>
            </a:ext>
          </a:extLst>
        </xdr:cNvPr>
        <xdr:cNvCxnSpPr/>
      </xdr:nvCxnSpPr>
      <xdr:spPr>
        <a:xfrm flipV="1">
          <a:off x="190500" y="9715500"/>
          <a:ext cx="8620125" cy="158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24</xdr:col>
      <xdr:colOff>31750</xdr:colOff>
      <xdr:row>10</xdr:row>
      <xdr:rowOff>79374</xdr:rowOff>
    </xdr:from>
    <xdr:to>
      <xdr:col>38</xdr:col>
      <xdr:colOff>311150</xdr:colOff>
      <xdr:row>88</xdr:row>
      <xdr:rowOff>142875</xdr:rowOff>
    </xdr:to>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2300-00000F000000}"/>
                </a:ext>
              </a:extLst>
            </xdr:cNvPr>
            <xdr:cNvSpPr txBox="1"/>
          </xdr:nvSpPr>
          <xdr:spPr>
            <a:xfrm>
              <a:off x="18891250" y="1984374"/>
              <a:ext cx="8724900" cy="16303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b="1">
                  <a:solidFill>
                    <a:schemeClr val="accent3">
                      <a:lumMod val="50000"/>
                    </a:schemeClr>
                  </a:solidFill>
                  <a:latin typeface="Lucida Bright" panose="02040602050505020304" pitchFamily="18" charset="0"/>
                </a:rPr>
                <a:t>Identify the control limits.</a:t>
              </a:r>
            </a:p>
            <a:p>
              <a:r>
                <a:rPr lang="en-US" sz="2400">
                  <a:latin typeface="Lucida Bright" panose="02040602050505020304" pitchFamily="18" charset="0"/>
                </a:rPr>
                <a:t>In</a:t>
              </a:r>
              <a:r>
                <a:rPr lang="en-US" sz="2400" baseline="0">
                  <a:latin typeface="Lucida Bright" panose="02040602050505020304" pitchFamily="18" charset="0"/>
                </a:rPr>
                <a:t> this problem the control limits are set at 99.73%.</a:t>
              </a:r>
            </a:p>
            <a:p>
              <a:r>
                <a:rPr lang="en-US" sz="2400" baseline="0">
                  <a:latin typeface="Lucida Bright" panose="02040602050505020304" pitchFamily="18" charset="0"/>
                </a:rPr>
                <a:t>That is: z=3</a:t>
              </a:r>
              <a:endParaRPr lang="en-US" sz="2400">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1" baseline="0">
                  <a:solidFill>
                    <a:schemeClr val="accent3">
                      <a:lumMod val="50000"/>
                    </a:schemeClr>
                  </a:solidFill>
                  <a:latin typeface="Lucida Bright" panose="02040602050505020304" pitchFamily="18" charset="0"/>
                </a:rPr>
                <a:t>Identify the population of records.</a:t>
              </a:r>
            </a:p>
            <a:p>
              <a:r>
                <a:rPr lang="en-US" sz="2400" baseline="0">
                  <a:latin typeface="Lucida Bright" panose="02040602050505020304" pitchFamily="18" charset="0"/>
                </a:rPr>
                <a:t>The sample size is 100.</a:t>
              </a:r>
            </a:p>
            <a:p>
              <a:r>
                <a:rPr lang="en-US" sz="2400" baseline="0">
                  <a:latin typeface="Lucida Bright" panose="02040602050505020304" pitchFamily="18" charset="0"/>
                </a:rPr>
                <a:t>The number of samples is 20.</a:t>
              </a:r>
            </a:p>
            <a:p>
              <a:r>
                <a:rPr lang="en-US" sz="2400" baseline="0">
                  <a:latin typeface="Lucida Bright" panose="02040602050505020304" pitchFamily="18" charset="0"/>
                </a:rPr>
                <a:t>In this problem the population of records is 2,000.</a:t>
              </a:r>
            </a:p>
            <a:p>
              <a:r>
                <a:rPr lang="en-US" sz="2400" baseline="0">
                  <a:latin typeface="Lucida Bright" panose="02040602050505020304" pitchFamily="18" charset="0"/>
                </a:rPr>
                <a:t>(20 clerks x 100 records each).</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1" baseline="0">
                  <a:solidFill>
                    <a:schemeClr val="accent3">
                      <a:lumMod val="50000"/>
                    </a:schemeClr>
                  </a:solidFill>
                  <a:latin typeface="Lucida Bright" panose="02040602050505020304" pitchFamily="18" charset="0"/>
                  <a:cs typeface="+mn-cs"/>
                </a:rPr>
                <a:t>Identify the numbers of errors.</a:t>
              </a:r>
            </a:p>
            <a:p>
              <a:r>
                <a:rPr lang="en-US" sz="2400" baseline="0">
                  <a:latin typeface="Lucida Bright" panose="02040602050505020304" pitchFamily="18" charset="0"/>
                  <a:cs typeface="+mn-cs"/>
                </a:rPr>
                <a:t>In this problem that number is 80.</a:t>
              </a:r>
            </a:p>
            <a:p>
              <a:endParaRPr lang="en-US" sz="2400" b="1" baseline="0">
                <a:latin typeface="Lucida Bright" panose="02040602050505020304" pitchFamily="18" charset="0"/>
                <a:cs typeface="+mn-cs"/>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1" baseline="0">
                  <a:solidFill>
                    <a:schemeClr val="accent3">
                      <a:lumMod val="50000"/>
                    </a:schemeClr>
                  </a:solidFill>
                  <a:effectLst/>
                  <a:latin typeface="Lucida Bright" panose="02040602050505020304" pitchFamily="18" charset="0"/>
                  <a:ea typeface="+mn-ea"/>
                  <a:cs typeface="+mn-cs"/>
                </a:rPr>
                <a:t>Calculate the value of </a:t>
              </a:r>
              <a14:m>
                <m:oMath xmlns:m="http://schemas.openxmlformats.org/officeDocument/2006/math">
                  <m:acc>
                    <m:accPr>
                      <m:chr m:val="̅"/>
                      <m:ctrlPr>
                        <a:rPr lang="en-US" sz="2800" b="1" i="1" baseline="0">
                          <a:solidFill>
                            <a:schemeClr val="accent3">
                              <a:lumMod val="50000"/>
                            </a:schemeClr>
                          </a:solidFill>
                          <a:effectLst/>
                          <a:latin typeface="Cambria Math" panose="02040503050406030204" pitchFamily="18" charset="0"/>
                          <a:ea typeface="+mn-ea"/>
                          <a:cs typeface="+mn-cs"/>
                        </a:rPr>
                      </m:ctrlPr>
                    </m:accPr>
                    <m:e>
                      <m:r>
                        <a:rPr lang="en-US" sz="2800" b="1" i="1" baseline="0">
                          <a:solidFill>
                            <a:schemeClr val="accent3">
                              <a:lumMod val="50000"/>
                            </a:schemeClr>
                          </a:solidFill>
                          <a:effectLst/>
                          <a:latin typeface="Cambria Math"/>
                          <a:ea typeface="+mn-ea"/>
                          <a:cs typeface="+mn-cs"/>
                        </a:rPr>
                        <m:t>𝒑</m:t>
                      </m:r>
                      <m:r>
                        <a:rPr lang="en-US" sz="2800" b="1" i="1" baseline="0">
                          <a:solidFill>
                            <a:schemeClr val="accent3">
                              <a:lumMod val="50000"/>
                            </a:schemeClr>
                          </a:solidFill>
                          <a:effectLst/>
                          <a:latin typeface="Cambria Math" panose="02040503050406030204" pitchFamily="18" charset="0"/>
                          <a:ea typeface="+mn-ea"/>
                          <a:cs typeface="+mn-cs"/>
                        </a:rPr>
                        <m:t>.</m:t>
                      </m:r>
                    </m:e>
                  </m:acc>
                </m:oMath>
              </a14:m>
              <a:endParaRPr lang="en-US" sz="2800" b="1" baseline="0">
                <a:solidFill>
                  <a:schemeClr val="dk1"/>
                </a:solidFill>
                <a:effectLst/>
                <a:latin typeface="Lucida Bright" panose="02040602050505020304" pitchFamily="18" charset="0"/>
                <a:ea typeface="+mn-ea"/>
                <a:cs typeface="+mn-cs"/>
              </a:endParaRPr>
            </a:p>
            <a:p>
              <a:r>
                <a:rPr lang="en-US" sz="2400" baseline="0">
                  <a:solidFill>
                    <a:schemeClr val="dk1"/>
                  </a:solidFill>
                  <a:effectLst/>
                  <a:latin typeface="Lucida Bright" panose="02040602050505020304" pitchFamily="18" charset="0"/>
                  <a:ea typeface="+mn-ea"/>
                  <a:cs typeface="+mn-cs"/>
                </a:rPr>
                <a:t>In this problem the value of </a:t>
              </a:r>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a:ea typeface="+mn-ea"/>
                          <a:cs typeface="+mn-cs"/>
                        </a:rPr>
                        <m:t>𝑝</m:t>
                      </m:r>
                    </m:e>
                  </m:acc>
                </m:oMath>
              </a14:m>
              <a:r>
                <a:rPr lang="en-US" sz="2400" baseline="0">
                  <a:solidFill>
                    <a:schemeClr val="dk1"/>
                  </a:solidFill>
                  <a:effectLst/>
                  <a:latin typeface="Lucida Bright" panose="02040602050505020304" pitchFamily="18" charset="0"/>
                  <a:ea typeface="+mn-ea"/>
                  <a:cs typeface="+mn-cs"/>
                </a:rPr>
                <a:t>= 0.04</a:t>
              </a:r>
            </a:p>
            <a:p>
              <a:r>
                <a:rPr lang="en-US" sz="2400" baseline="0">
                  <a:solidFill>
                    <a:schemeClr val="dk1"/>
                  </a:solidFill>
                  <a:effectLst/>
                  <a:latin typeface="Lucida Bright" panose="02040602050505020304" pitchFamily="18" charset="0"/>
                  <a:ea typeface="+mn-ea"/>
                  <a:cs typeface="+mn-cs"/>
                </a:rPr>
                <a:t> </a:t>
              </a: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1" baseline="0">
                  <a:solidFill>
                    <a:schemeClr val="accent3">
                      <a:lumMod val="50000"/>
                    </a:schemeClr>
                  </a:solidFill>
                  <a:effectLst/>
                  <a:latin typeface="Lucida Bright" panose="02040602050505020304" pitchFamily="18" charset="0"/>
                  <a:ea typeface="+mn-ea"/>
                  <a:cs typeface="+mn-cs"/>
                </a:rPr>
                <a:t>Calculate the value of </a:t>
              </a:r>
              <a:r>
                <a:rPr lang="el-GR" sz="3600" b="1" baseline="0">
                  <a:solidFill>
                    <a:schemeClr val="accent3">
                      <a:lumMod val="50000"/>
                    </a:schemeClr>
                  </a:solidFill>
                  <a:effectLst/>
                  <a:latin typeface="Calibri" panose="020F0502020204030204" pitchFamily="34" charset="0"/>
                  <a:ea typeface="+mn-ea"/>
                  <a:cs typeface="Calibri" panose="020F0502020204030204" pitchFamily="34" charset="0"/>
                </a:rPr>
                <a:t>σ</a:t>
              </a:r>
              <a:r>
                <a:rPr lang="en-US" sz="2400" b="1" baseline="0">
                  <a:solidFill>
                    <a:schemeClr val="accent3">
                      <a:lumMod val="50000"/>
                    </a:schemeClr>
                  </a:solidFill>
                  <a:effectLst/>
                  <a:latin typeface="Calibri" panose="020F0502020204030204" pitchFamily="34" charset="0"/>
                  <a:ea typeface="+mn-ea"/>
                  <a:cs typeface="Calibri" panose="020F0502020204030204" pitchFamily="34" charset="0"/>
                </a:rPr>
                <a:t>p.</a:t>
              </a:r>
            </a:p>
            <a:p>
              <a:r>
                <a:rPr lang="en-US" sz="2400" b="0" baseline="0">
                  <a:solidFill>
                    <a:schemeClr val="dk1"/>
                  </a:solidFill>
                  <a:effectLst/>
                  <a:latin typeface="Lucida Bright" panose="02040602050505020304" pitchFamily="18" charset="0"/>
                  <a:ea typeface="+mn-ea"/>
                  <a:cs typeface="Calibri" panose="020F0502020204030204" pitchFamily="34" charset="0"/>
                </a:rPr>
                <a:t>In this problem this value is calculated to be: 0.02</a:t>
              </a:r>
              <a:endParaRPr lang="en-US" sz="2000" b="0" baseline="0">
                <a:solidFill>
                  <a:schemeClr val="dk1"/>
                </a:solidFill>
                <a:effectLst/>
                <a:latin typeface="Lucida Bright" panose="02040602050505020304" pitchFamily="18" charset="0"/>
                <a:ea typeface="+mn-ea"/>
                <a:cs typeface="+mn-cs"/>
              </a:endParaRPr>
            </a:p>
            <a:p>
              <a:endParaRPr lang="en-US" sz="2000" b="0" baseline="0">
                <a:solidFill>
                  <a:schemeClr val="dk1"/>
                </a:solidFill>
                <a:effectLst/>
                <a:latin typeface="Lucida Bright" panose="02040602050505020304" pitchFamily="18" charset="0"/>
                <a:ea typeface="+mn-ea"/>
                <a:cs typeface="+mn-cs"/>
              </a:endParaRPr>
            </a:p>
            <a:p>
              <a:endParaRPr lang="en-US" sz="2400" b="1" baseline="0">
                <a:solidFill>
                  <a:srgbClr val="C00000"/>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1" baseline="0">
                  <a:solidFill>
                    <a:schemeClr val="accent3">
                      <a:lumMod val="50000"/>
                    </a:schemeClr>
                  </a:solidFill>
                  <a:effectLst/>
                  <a:latin typeface="Lucida Bright" panose="02040602050505020304" pitchFamily="18" charset="0"/>
                  <a:ea typeface="+mn-ea"/>
                  <a:cs typeface="+mn-cs"/>
                </a:rPr>
                <a:t>Calculate the value of UCL</a:t>
              </a:r>
              <a:r>
                <a:rPr lang="en-US" sz="2000" b="1" baseline="0">
                  <a:solidFill>
                    <a:schemeClr val="accent3">
                      <a:lumMod val="50000"/>
                    </a:schemeClr>
                  </a:solidFill>
                  <a:effectLst/>
                  <a:latin typeface="Lucida Bright" panose="02040602050505020304" pitchFamily="18" charset="0"/>
                  <a:ea typeface="+mn-ea"/>
                  <a:cs typeface="+mn-cs"/>
                </a:rPr>
                <a:t>P.</a:t>
              </a: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dk1"/>
                  </a:solidFill>
                  <a:effectLst/>
                  <a:latin typeface="Lucida Bright" panose="02040602050505020304" pitchFamily="18" charset="0"/>
                  <a:ea typeface="+mn-ea"/>
                  <a:cs typeface="+mn-cs"/>
                </a:rPr>
                <a:t>In this problem this value is: 0.10</a:t>
              </a:r>
            </a:p>
            <a:p>
              <a:pPr marL="0" marR="0" lvl="0" indent="0" defTabSz="914400" eaLnBrk="1" fontAlgn="auto" latinLnBrk="0" hangingPunct="1">
                <a:lnSpc>
                  <a:spcPct val="100000"/>
                </a:lnSpc>
                <a:spcBef>
                  <a:spcPts val="0"/>
                </a:spcBef>
                <a:spcAft>
                  <a:spcPts val="0"/>
                </a:spcAft>
                <a:buClrTx/>
                <a:buSzTx/>
                <a:buFontTx/>
                <a:buNone/>
                <a:tabLst/>
                <a:defRPr/>
              </a:pPr>
              <a:endParaRPr lang="en-US" sz="2400" b="0" baseline="0">
                <a:solidFill>
                  <a:schemeClr val="dk1"/>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7.</a:t>
              </a:r>
              <a:endParaRPr lang="en-US" sz="2400">
                <a:solidFill>
                  <a:srgbClr val="C00000"/>
                </a:solidFill>
                <a:effectLst/>
                <a:latin typeface="Lucida Bright" panose="02040602050505020304" pitchFamily="18" charset="0"/>
              </a:endParaRPr>
            </a:p>
            <a:p>
              <a:pPr eaLnBrk="1" fontAlgn="auto" latinLnBrk="0" hangingPunct="1"/>
              <a:r>
                <a:rPr lang="en-US" sz="2400" b="1" baseline="0">
                  <a:solidFill>
                    <a:schemeClr val="accent3">
                      <a:lumMod val="50000"/>
                    </a:schemeClr>
                  </a:solidFill>
                  <a:effectLst/>
                  <a:latin typeface="Lucida Bright" panose="02040602050505020304" pitchFamily="18" charset="0"/>
                  <a:ea typeface="+mn-ea"/>
                  <a:cs typeface="+mn-cs"/>
                </a:rPr>
                <a:t>Calculate the value of LCL</a:t>
              </a:r>
              <a:r>
                <a:rPr lang="en-US" sz="2000" b="1" baseline="0">
                  <a:solidFill>
                    <a:schemeClr val="accent3">
                      <a:lumMod val="50000"/>
                    </a:schemeClr>
                  </a:solidFill>
                  <a:effectLst/>
                  <a:latin typeface="Lucida Bright" panose="02040602050505020304" pitchFamily="18" charset="0"/>
                  <a:ea typeface="+mn-ea"/>
                  <a:cs typeface="+mn-cs"/>
                </a:rPr>
                <a:t>P</a:t>
              </a:r>
              <a:endParaRPr lang="en-US" sz="2000" b="1">
                <a:solidFill>
                  <a:schemeClr val="accent3">
                    <a:lumMod val="50000"/>
                  </a:schemeClr>
                </a:solidFill>
                <a:effectLst/>
                <a:latin typeface="Lucida Bright" panose="02040602050505020304" pitchFamily="18" charset="0"/>
              </a:endParaRPr>
            </a:p>
            <a:p>
              <a:pPr eaLnBrk="1" fontAlgn="auto" latinLnBrk="0" hangingPunct="1"/>
              <a:r>
                <a:rPr lang="en-US" sz="2400" b="0" baseline="0">
                  <a:solidFill>
                    <a:schemeClr val="dk1"/>
                  </a:solidFill>
                  <a:effectLst/>
                  <a:latin typeface="Lucida Bright" panose="02040602050505020304" pitchFamily="18" charset="0"/>
                  <a:ea typeface="+mn-ea"/>
                  <a:cs typeface="+mn-cs"/>
                </a:rPr>
                <a:t>In this problem the calculated value is:-0.02</a:t>
              </a:r>
            </a:p>
            <a:p>
              <a:pPr eaLnBrk="1" fontAlgn="auto" latinLnBrk="0" hangingPunct="1"/>
              <a:r>
                <a:rPr lang="en-US" sz="2400" b="0" baseline="0">
                  <a:solidFill>
                    <a:schemeClr val="dk1"/>
                  </a:solidFill>
                  <a:effectLst/>
                  <a:latin typeface="Lucida Bright" panose="02040602050505020304" pitchFamily="18" charset="0"/>
                  <a:ea typeface="+mn-ea"/>
                  <a:cs typeface="+mn-cs"/>
                </a:rPr>
                <a:t>Since the proportions cannot be negative, we set the LCL</a:t>
              </a:r>
              <a:r>
                <a:rPr lang="en-US" sz="2000" b="0" baseline="0">
                  <a:solidFill>
                    <a:schemeClr val="dk1"/>
                  </a:solidFill>
                  <a:effectLst/>
                  <a:latin typeface="Lucida Bright" panose="02040602050505020304" pitchFamily="18" charset="0"/>
                  <a:ea typeface="+mn-ea"/>
                  <a:cs typeface="+mn-cs"/>
                </a:rPr>
                <a:t>P</a:t>
              </a:r>
            </a:p>
            <a:p>
              <a:pPr eaLnBrk="1" fontAlgn="auto" latinLnBrk="0" hangingPunct="1"/>
              <a:r>
                <a:rPr lang="en-US" sz="2400" b="0" baseline="0">
                  <a:solidFill>
                    <a:schemeClr val="dk1"/>
                  </a:solidFill>
                  <a:effectLst/>
                  <a:latin typeface="Lucida Bright" panose="02040602050505020304" pitchFamily="18" charset="0"/>
                  <a:ea typeface="+mn-ea"/>
                  <a:cs typeface="+mn-cs"/>
                </a:rPr>
                <a:t>to 0</a:t>
              </a:r>
              <a:r>
                <a:rPr lang="en-US" sz="2800" b="0" baseline="0">
                  <a:solidFill>
                    <a:schemeClr val="dk1"/>
                  </a:solidFill>
                  <a:effectLst/>
                  <a:latin typeface="Lucida Bright" panose="02040602050505020304" pitchFamily="18" charset="0"/>
                  <a:ea typeface="+mn-ea"/>
                  <a:cs typeface="+mn-cs"/>
                </a:rPr>
                <a:t>.</a:t>
              </a: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Choice>
      <mc:Fallback xmlns="">
        <xdr:sp macro="" textlink="">
          <xdr:nvSpPr>
            <xdr:cNvPr id="15" name="TextBox 14">
              <a:extLst>
                <a:ext uri="{FF2B5EF4-FFF2-40B4-BE49-F238E27FC236}">
                  <a16:creationId xmlns:a16="http://schemas.microsoft.com/office/drawing/2014/main" id="{00000000-0008-0000-2200-00000F000000}"/>
                </a:ext>
              </a:extLst>
            </xdr:cNvPr>
            <xdr:cNvSpPr txBox="1"/>
          </xdr:nvSpPr>
          <xdr:spPr>
            <a:xfrm>
              <a:off x="18891250" y="1984374"/>
              <a:ext cx="8724900" cy="16303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b="1">
                  <a:solidFill>
                    <a:schemeClr val="accent3">
                      <a:lumMod val="50000"/>
                    </a:schemeClr>
                  </a:solidFill>
                  <a:latin typeface="Lucida Bright" panose="02040602050505020304" pitchFamily="18" charset="0"/>
                </a:rPr>
                <a:t>Identify the control limits.</a:t>
              </a:r>
            </a:p>
            <a:p>
              <a:r>
                <a:rPr lang="en-US" sz="2400">
                  <a:latin typeface="Lucida Bright" panose="02040602050505020304" pitchFamily="18" charset="0"/>
                </a:rPr>
                <a:t>In</a:t>
              </a:r>
              <a:r>
                <a:rPr lang="en-US" sz="2400" baseline="0">
                  <a:latin typeface="Lucida Bright" panose="02040602050505020304" pitchFamily="18" charset="0"/>
                </a:rPr>
                <a:t> this problem the control limits are set at 99.73%.</a:t>
              </a:r>
            </a:p>
            <a:p>
              <a:r>
                <a:rPr lang="en-US" sz="2400" baseline="0">
                  <a:latin typeface="Lucida Bright" panose="02040602050505020304" pitchFamily="18" charset="0"/>
                </a:rPr>
                <a:t>That is: z=3</a:t>
              </a:r>
              <a:endParaRPr lang="en-US" sz="2400">
                <a:latin typeface="Lucida Bright" panose="02040602050505020304" pitchFamily="18" charset="0"/>
              </a:endParaRPr>
            </a:p>
            <a:p>
              <a:endParaRPr lang="en-US" sz="2400" b="1" baseline="0">
                <a:solidFill>
                  <a:srgbClr val="C00000"/>
                </a:solidFill>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1" baseline="0">
                  <a:solidFill>
                    <a:schemeClr val="accent3">
                      <a:lumMod val="50000"/>
                    </a:schemeClr>
                  </a:solidFill>
                  <a:latin typeface="Lucida Bright" panose="02040602050505020304" pitchFamily="18" charset="0"/>
                </a:rPr>
                <a:t>Identify the population of records.</a:t>
              </a:r>
            </a:p>
            <a:p>
              <a:r>
                <a:rPr lang="en-US" sz="2400" baseline="0">
                  <a:latin typeface="Lucida Bright" panose="02040602050505020304" pitchFamily="18" charset="0"/>
                </a:rPr>
                <a:t>The sample size is 100.</a:t>
              </a:r>
            </a:p>
            <a:p>
              <a:r>
                <a:rPr lang="en-US" sz="2400" baseline="0">
                  <a:latin typeface="Lucida Bright" panose="02040602050505020304" pitchFamily="18" charset="0"/>
                </a:rPr>
                <a:t>The number of samples is 20.</a:t>
              </a:r>
            </a:p>
            <a:p>
              <a:r>
                <a:rPr lang="en-US" sz="2400" baseline="0">
                  <a:latin typeface="Lucida Bright" panose="02040602050505020304" pitchFamily="18" charset="0"/>
                </a:rPr>
                <a:t>In this problem the population of records is 2,000.</a:t>
              </a:r>
            </a:p>
            <a:p>
              <a:r>
                <a:rPr lang="en-US" sz="2400" baseline="0">
                  <a:latin typeface="Lucida Bright" panose="02040602050505020304" pitchFamily="18" charset="0"/>
                </a:rPr>
                <a:t>(20 clerks x 100 records each).</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1" baseline="0">
                  <a:solidFill>
                    <a:schemeClr val="accent3">
                      <a:lumMod val="50000"/>
                    </a:schemeClr>
                  </a:solidFill>
                  <a:latin typeface="Lucida Bright" panose="02040602050505020304" pitchFamily="18" charset="0"/>
                  <a:cs typeface="+mn-cs"/>
                </a:rPr>
                <a:t>Identify the numbers of errors.</a:t>
              </a:r>
            </a:p>
            <a:p>
              <a:r>
                <a:rPr lang="en-US" sz="2400" baseline="0">
                  <a:latin typeface="Lucida Bright" panose="02040602050505020304" pitchFamily="18" charset="0"/>
                  <a:cs typeface="+mn-cs"/>
                </a:rPr>
                <a:t>In this problem that number is 80.</a:t>
              </a:r>
            </a:p>
            <a:p>
              <a:endParaRPr lang="en-US" sz="2400" b="1" baseline="0">
                <a:latin typeface="Lucida Bright" panose="02040602050505020304" pitchFamily="18" charset="0"/>
                <a:cs typeface="+mn-cs"/>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1" baseline="0">
                  <a:solidFill>
                    <a:schemeClr val="accent3">
                      <a:lumMod val="50000"/>
                    </a:schemeClr>
                  </a:solidFill>
                  <a:effectLst/>
                  <a:latin typeface="Lucida Bright" panose="02040602050505020304" pitchFamily="18" charset="0"/>
                  <a:ea typeface="+mn-ea"/>
                  <a:cs typeface="+mn-cs"/>
                </a:rPr>
                <a:t>Calculate the value of </a:t>
              </a:r>
              <a:r>
                <a:rPr lang="en-US" sz="2800" b="1" i="0" baseline="0">
                  <a:solidFill>
                    <a:schemeClr val="accent3">
                      <a:lumMod val="50000"/>
                    </a:schemeClr>
                  </a:solidFill>
                  <a:effectLst/>
                  <a:latin typeface="Cambria Math" panose="02040503050406030204" pitchFamily="18" charset="0"/>
                  <a:ea typeface="+mn-ea"/>
                  <a:cs typeface="+mn-cs"/>
                </a:rPr>
                <a:t>(</a:t>
              </a:r>
              <a:r>
                <a:rPr lang="en-US" sz="2800" b="1" i="0" baseline="0">
                  <a:solidFill>
                    <a:schemeClr val="accent3">
                      <a:lumMod val="50000"/>
                    </a:schemeClr>
                  </a:solidFill>
                  <a:effectLst/>
                  <a:latin typeface="Cambria Math"/>
                  <a:ea typeface="+mn-ea"/>
                  <a:cs typeface="+mn-cs"/>
                </a:rPr>
                <a:t>𝒑</a:t>
              </a:r>
              <a:r>
                <a:rPr lang="en-US" sz="2800" b="1" i="0" baseline="0">
                  <a:solidFill>
                    <a:schemeClr val="accent3">
                      <a:lumMod val="50000"/>
                    </a:schemeClr>
                  </a:solidFill>
                  <a:effectLst/>
                  <a:latin typeface="Cambria Math" panose="02040503050406030204" pitchFamily="18" charset="0"/>
                  <a:ea typeface="+mn-ea"/>
                  <a:cs typeface="+mn-cs"/>
                </a:rPr>
                <a:t>.) ̅</a:t>
              </a:r>
              <a:endParaRPr lang="en-US" sz="2800" b="1" baseline="0">
                <a:solidFill>
                  <a:schemeClr val="dk1"/>
                </a:solidFill>
                <a:effectLst/>
                <a:latin typeface="Lucida Bright" panose="02040602050505020304" pitchFamily="18" charset="0"/>
                <a:ea typeface="+mn-ea"/>
                <a:cs typeface="+mn-cs"/>
              </a:endParaRPr>
            </a:p>
            <a:p>
              <a:r>
                <a:rPr lang="en-US" sz="2400" baseline="0">
                  <a:solidFill>
                    <a:schemeClr val="dk1"/>
                  </a:solidFill>
                  <a:effectLst/>
                  <a:latin typeface="Lucida Bright" panose="02040602050505020304" pitchFamily="18" charset="0"/>
                  <a:ea typeface="+mn-ea"/>
                  <a:cs typeface="+mn-cs"/>
                </a:rPr>
                <a:t>In this problem the value of </a:t>
              </a:r>
              <a:r>
                <a:rPr lang="en-US" sz="2800" b="0" i="0" baseline="0">
                  <a:solidFill>
                    <a:schemeClr val="dk1"/>
                  </a:solidFill>
                  <a:effectLst/>
                  <a:latin typeface="Cambria Math"/>
                  <a:ea typeface="+mn-ea"/>
                  <a:cs typeface="+mn-cs"/>
                </a:rPr>
                <a:t>𝑝</a:t>
              </a:r>
              <a:r>
                <a:rPr lang="en-US" sz="2800" b="0" i="0" baseline="0">
                  <a:solidFill>
                    <a:schemeClr val="dk1"/>
                  </a:solidFill>
                  <a:effectLst/>
                  <a:latin typeface="Cambria Math" panose="02040503050406030204" pitchFamily="18" charset="0"/>
                  <a:ea typeface="+mn-ea"/>
                  <a:cs typeface="+mn-cs"/>
                </a:rPr>
                <a:t> ̅</a:t>
              </a:r>
              <a:r>
                <a:rPr lang="en-US" sz="2400" baseline="0">
                  <a:solidFill>
                    <a:schemeClr val="dk1"/>
                  </a:solidFill>
                  <a:effectLst/>
                  <a:latin typeface="Lucida Bright" panose="02040602050505020304" pitchFamily="18" charset="0"/>
                  <a:ea typeface="+mn-ea"/>
                  <a:cs typeface="+mn-cs"/>
                </a:rPr>
                <a:t>= 0.04</a:t>
              </a:r>
            </a:p>
            <a:p>
              <a:r>
                <a:rPr lang="en-US" sz="2400" baseline="0">
                  <a:solidFill>
                    <a:schemeClr val="dk1"/>
                  </a:solidFill>
                  <a:effectLst/>
                  <a:latin typeface="Lucida Bright" panose="02040602050505020304" pitchFamily="18" charset="0"/>
                  <a:ea typeface="+mn-ea"/>
                  <a:cs typeface="+mn-cs"/>
                </a:rPr>
                <a:t> </a:t>
              </a: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1" baseline="0">
                  <a:solidFill>
                    <a:schemeClr val="accent3">
                      <a:lumMod val="50000"/>
                    </a:schemeClr>
                  </a:solidFill>
                  <a:effectLst/>
                  <a:latin typeface="Lucida Bright" panose="02040602050505020304" pitchFamily="18" charset="0"/>
                  <a:ea typeface="+mn-ea"/>
                  <a:cs typeface="+mn-cs"/>
                </a:rPr>
                <a:t>Calculate the value of </a:t>
              </a:r>
              <a:r>
                <a:rPr lang="el-GR" sz="3600" b="1" baseline="0">
                  <a:solidFill>
                    <a:schemeClr val="accent3">
                      <a:lumMod val="50000"/>
                    </a:schemeClr>
                  </a:solidFill>
                  <a:effectLst/>
                  <a:latin typeface="Calibri" panose="020F0502020204030204" pitchFamily="34" charset="0"/>
                  <a:ea typeface="+mn-ea"/>
                  <a:cs typeface="Calibri" panose="020F0502020204030204" pitchFamily="34" charset="0"/>
                </a:rPr>
                <a:t>σ</a:t>
              </a:r>
              <a:r>
                <a:rPr lang="en-US" sz="2400" b="1" baseline="0">
                  <a:solidFill>
                    <a:schemeClr val="accent3">
                      <a:lumMod val="50000"/>
                    </a:schemeClr>
                  </a:solidFill>
                  <a:effectLst/>
                  <a:latin typeface="Calibri" panose="020F0502020204030204" pitchFamily="34" charset="0"/>
                  <a:ea typeface="+mn-ea"/>
                  <a:cs typeface="Calibri" panose="020F0502020204030204" pitchFamily="34" charset="0"/>
                </a:rPr>
                <a:t>p.</a:t>
              </a:r>
            </a:p>
            <a:p>
              <a:r>
                <a:rPr lang="en-US" sz="2400" b="0" baseline="0">
                  <a:solidFill>
                    <a:schemeClr val="dk1"/>
                  </a:solidFill>
                  <a:effectLst/>
                  <a:latin typeface="Lucida Bright" panose="02040602050505020304" pitchFamily="18" charset="0"/>
                  <a:ea typeface="+mn-ea"/>
                  <a:cs typeface="Calibri" panose="020F0502020204030204" pitchFamily="34" charset="0"/>
                </a:rPr>
                <a:t>In this problem this value is calculated to be: 0.02</a:t>
              </a:r>
              <a:endParaRPr lang="en-US" sz="2000" b="0" baseline="0">
                <a:solidFill>
                  <a:schemeClr val="dk1"/>
                </a:solidFill>
                <a:effectLst/>
                <a:latin typeface="Lucida Bright" panose="02040602050505020304" pitchFamily="18" charset="0"/>
                <a:ea typeface="+mn-ea"/>
                <a:cs typeface="+mn-cs"/>
              </a:endParaRPr>
            </a:p>
            <a:p>
              <a:endParaRPr lang="en-US" sz="2000" b="0" baseline="0">
                <a:solidFill>
                  <a:schemeClr val="dk1"/>
                </a:solidFill>
                <a:effectLst/>
                <a:latin typeface="Lucida Bright" panose="02040602050505020304" pitchFamily="18" charset="0"/>
                <a:ea typeface="+mn-ea"/>
                <a:cs typeface="+mn-cs"/>
              </a:endParaRPr>
            </a:p>
            <a:p>
              <a:endParaRPr lang="en-US" sz="2400" b="1" baseline="0">
                <a:solidFill>
                  <a:srgbClr val="C00000"/>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1" baseline="0">
                  <a:solidFill>
                    <a:schemeClr val="accent3">
                      <a:lumMod val="50000"/>
                    </a:schemeClr>
                  </a:solidFill>
                  <a:effectLst/>
                  <a:latin typeface="Lucida Bright" panose="02040602050505020304" pitchFamily="18" charset="0"/>
                  <a:ea typeface="+mn-ea"/>
                  <a:cs typeface="+mn-cs"/>
                </a:rPr>
                <a:t>Calculate the value of UCL</a:t>
              </a:r>
              <a:r>
                <a:rPr lang="en-US" sz="2000" b="1" baseline="0">
                  <a:solidFill>
                    <a:schemeClr val="accent3">
                      <a:lumMod val="50000"/>
                    </a:schemeClr>
                  </a:solidFill>
                  <a:effectLst/>
                  <a:latin typeface="Lucida Bright" panose="02040602050505020304" pitchFamily="18" charset="0"/>
                  <a:ea typeface="+mn-ea"/>
                  <a:cs typeface="+mn-cs"/>
                </a:rPr>
                <a:t>P.</a:t>
              </a: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dk1"/>
                  </a:solidFill>
                  <a:effectLst/>
                  <a:latin typeface="Lucida Bright" panose="02040602050505020304" pitchFamily="18" charset="0"/>
                  <a:ea typeface="+mn-ea"/>
                  <a:cs typeface="+mn-cs"/>
                </a:rPr>
                <a:t>In this problem this value is: 0.10</a:t>
              </a:r>
            </a:p>
            <a:p>
              <a:pPr marL="0" marR="0" lvl="0" indent="0" defTabSz="914400" eaLnBrk="1" fontAlgn="auto" latinLnBrk="0" hangingPunct="1">
                <a:lnSpc>
                  <a:spcPct val="100000"/>
                </a:lnSpc>
                <a:spcBef>
                  <a:spcPts val="0"/>
                </a:spcBef>
                <a:spcAft>
                  <a:spcPts val="0"/>
                </a:spcAft>
                <a:buClrTx/>
                <a:buSzTx/>
                <a:buFontTx/>
                <a:buNone/>
                <a:tabLst/>
                <a:defRPr/>
              </a:pPr>
              <a:endParaRPr lang="en-US" sz="2400" b="0" baseline="0">
                <a:solidFill>
                  <a:schemeClr val="dk1"/>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7.</a:t>
              </a:r>
              <a:endParaRPr lang="en-US" sz="2400">
                <a:solidFill>
                  <a:srgbClr val="C00000"/>
                </a:solidFill>
                <a:effectLst/>
                <a:latin typeface="Lucida Bright" panose="02040602050505020304" pitchFamily="18" charset="0"/>
              </a:endParaRPr>
            </a:p>
            <a:p>
              <a:pPr eaLnBrk="1" fontAlgn="auto" latinLnBrk="0" hangingPunct="1"/>
              <a:r>
                <a:rPr lang="en-US" sz="2400" b="1" baseline="0">
                  <a:solidFill>
                    <a:schemeClr val="accent3">
                      <a:lumMod val="50000"/>
                    </a:schemeClr>
                  </a:solidFill>
                  <a:effectLst/>
                  <a:latin typeface="Lucida Bright" panose="02040602050505020304" pitchFamily="18" charset="0"/>
                  <a:ea typeface="+mn-ea"/>
                  <a:cs typeface="+mn-cs"/>
                </a:rPr>
                <a:t>Calculate the value of LCL</a:t>
              </a:r>
              <a:r>
                <a:rPr lang="en-US" sz="2000" b="1" baseline="0">
                  <a:solidFill>
                    <a:schemeClr val="accent3">
                      <a:lumMod val="50000"/>
                    </a:schemeClr>
                  </a:solidFill>
                  <a:effectLst/>
                  <a:latin typeface="Lucida Bright" panose="02040602050505020304" pitchFamily="18" charset="0"/>
                  <a:ea typeface="+mn-ea"/>
                  <a:cs typeface="+mn-cs"/>
                </a:rPr>
                <a:t>P</a:t>
              </a:r>
              <a:endParaRPr lang="en-US" sz="2000" b="1">
                <a:solidFill>
                  <a:schemeClr val="accent3">
                    <a:lumMod val="50000"/>
                  </a:schemeClr>
                </a:solidFill>
                <a:effectLst/>
                <a:latin typeface="Lucida Bright" panose="02040602050505020304" pitchFamily="18" charset="0"/>
              </a:endParaRPr>
            </a:p>
            <a:p>
              <a:pPr eaLnBrk="1" fontAlgn="auto" latinLnBrk="0" hangingPunct="1"/>
              <a:r>
                <a:rPr lang="en-US" sz="2400" b="0" baseline="0">
                  <a:solidFill>
                    <a:schemeClr val="dk1"/>
                  </a:solidFill>
                  <a:effectLst/>
                  <a:latin typeface="Lucida Bright" panose="02040602050505020304" pitchFamily="18" charset="0"/>
                  <a:ea typeface="+mn-ea"/>
                  <a:cs typeface="+mn-cs"/>
                </a:rPr>
                <a:t>In this problem the calculated value is:-0.02</a:t>
              </a:r>
            </a:p>
            <a:p>
              <a:pPr eaLnBrk="1" fontAlgn="auto" latinLnBrk="0" hangingPunct="1"/>
              <a:r>
                <a:rPr lang="en-US" sz="2400" b="0" baseline="0">
                  <a:solidFill>
                    <a:schemeClr val="dk1"/>
                  </a:solidFill>
                  <a:effectLst/>
                  <a:latin typeface="Lucida Bright" panose="02040602050505020304" pitchFamily="18" charset="0"/>
                  <a:ea typeface="+mn-ea"/>
                  <a:cs typeface="+mn-cs"/>
                </a:rPr>
                <a:t>Since the proportions cannot be negative, we set the LCL</a:t>
              </a:r>
              <a:r>
                <a:rPr lang="en-US" sz="2000" b="0" baseline="0">
                  <a:solidFill>
                    <a:schemeClr val="dk1"/>
                  </a:solidFill>
                  <a:effectLst/>
                  <a:latin typeface="Lucida Bright" panose="02040602050505020304" pitchFamily="18" charset="0"/>
                  <a:ea typeface="+mn-ea"/>
                  <a:cs typeface="+mn-cs"/>
                </a:rPr>
                <a:t>P</a:t>
              </a:r>
            </a:p>
            <a:p>
              <a:pPr eaLnBrk="1" fontAlgn="auto" latinLnBrk="0" hangingPunct="1"/>
              <a:r>
                <a:rPr lang="en-US" sz="2400" b="0" baseline="0">
                  <a:solidFill>
                    <a:schemeClr val="dk1"/>
                  </a:solidFill>
                  <a:effectLst/>
                  <a:latin typeface="Lucida Bright" panose="02040602050505020304" pitchFamily="18" charset="0"/>
                  <a:ea typeface="+mn-ea"/>
                  <a:cs typeface="+mn-cs"/>
                </a:rPr>
                <a:t>to 0</a:t>
              </a:r>
              <a:r>
                <a:rPr lang="en-US" sz="2800" b="0" baseline="0">
                  <a:solidFill>
                    <a:schemeClr val="dk1"/>
                  </a:solidFill>
                  <a:effectLst/>
                  <a:latin typeface="Lucida Bright" panose="02040602050505020304" pitchFamily="18" charset="0"/>
                  <a:ea typeface="+mn-ea"/>
                  <a:cs typeface="+mn-cs"/>
                </a:rPr>
                <a:t>.</a:t>
              </a: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Fallback>
    </mc:AlternateContent>
    <xdr:clientData/>
  </xdr:twoCellAnchor>
  <xdr:twoCellAnchor>
    <xdr:from>
      <xdr:col>11</xdr:col>
      <xdr:colOff>111125</xdr:colOff>
      <xdr:row>30</xdr:row>
      <xdr:rowOff>95250</xdr:rowOff>
    </xdr:from>
    <xdr:to>
      <xdr:col>22</xdr:col>
      <xdr:colOff>111125</xdr:colOff>
      <xdr:row>45</xdr:row>
      <xdr:rowOff>142875</xdr:rowOff>
    </xdr:to>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2300-000011000000}"/>
                </a:ext>
              </a:extLst>
            </xdr:cNvPr>
            <xdr:cNvSpPr txBox="1"/>
          </xdr:nvSpPr>
          <xdr:spPr>
            <a:xfrm>
              <a:off x="9858375" y="6873875"/>
              <a:ext cx="7905750" cy="290512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u="sng">
                  <a:solidFill>
                    <a:srgbClr val="C00000"/>
                  </a:solidFill>
                  <a:latin typeface="Lucida Bright" panose="02040602050505020304" pitchFamily="18" charset="0"/>
                </a:rPr>
                <a:t>Formulas to</a:t>
              </a:r>
              <a:r>
                <a:rPr lang="en-US" sz="2800" b="1" i="0" u="sng" baseline="0">
                  <a:solidFill>
                    <a:srgbClr val="C00000"/>
                  </a:solidFill>
                  <a:latin typeface="Lucida Bright" panose="02040602050505020304" pitchFamily="18" charset="0"/>
                </a:rPr>
                <a:t> use</a:t>
              </a:r>
              <a:endParaRPr lang="en-US" sz="2800" b="1" i="0" u="sng">
                <a:solidFill>
                  <a:srgbClr val="C00000"/>
                </a:solidFill>
                <a:latin typeface="Lucida Bright" panose="02040602050505020304" pitchFamily="18" charset="0"/>
              </a:endParaRPr>
            </a:p>
            <a:p>
              <a:endParaRPr lang="en-US" sz="2800" b="0" i="0">
                <a:solidFill>
                  <a:srgbClr val="FF0000"/>
                </a:solidFill>
                <a:latin typeface="Lucida Bright" panose="02040602050505020304" pitchFamily="18" charset="0"/>
              </a:endParaRPr>
            </a:p>
            <a:p>
              <a:r>
                <a:rPr lang="en-US" sz="2800" b="1" i="0">
                  <a:solidFill>
                    <a:srgbClr val="FF0000"/>
                  </a:solidFill>
                  <a:latin typeface="Lucida Bright" panose="02040602050505020304" pitchFamily="18" charset="0"/>
                </a:rPr>
                <a:t>UCLp</a:t>
              </a:r>
              <a:r>
                <a:rPr lang="en-US" sz="2800" b="0" i="0" baseline="0">
                  <a:latin typeface="Lucida Bright" panose="02040602050505020304" pitchFamily="18" charset="0"/>
                </a:rPr>
                <a:t> = </a:t>
              </a:r>
              <a14:m>
                <m:oMath xmlns:m="http://schemas.openxmlformats.org/officeDocument/2006/math">
                  <m:acc>
                    <m:accPr>
                      <m:chr m:val="̅"/>
                      <m:ctrlPr>
                        <a:rPr lang="en-US" sz="2800" b="0" i="1" baseline="0">
                          <a:solidFill>
                            <a:srgbClr val="FF0000"/>
                          </a:solidFill>
                          <a:latin typeface="Cambria Math" panose="02040503050406030204" pitchFamily="18" charset="0"/>
                        </a:rPr>
                      </m:ctrlPr>
                    </m:accPr>
                    <m:e>
                      <m:r>
                        <a:rPr lang="en-US" sz="2800" b="0" i="1" baseline="0">
                          <a:solidFill>
                            <a:srgbClr val="FF0000"/>
                          </a:solidFill>
                          <a:latin typeface="Cambria Math"/>
                        </a:rPr>
                        <m:t>𝑝</m:t>
                      </m:r>
                    </m:e>
                  </m:acc>
                </m:oMath>
              </a14:m>
              <a:r>
                <a:rPr lang="en-US" sz="2800" b="0" i="0" baseline="0">
                  <a:solidFill>
                    <a:srgbClr val="FF0000"/>
                  </a:solidFill>
                  <a:latin typeface="Lucida Bright" panose="02040602050505020304" pitchFamily="18" charset="0"/>
                </a:rPr>
                <a:t> + z*</a:t>
              </a:r>
              <a:r>
                <a:rPr lang="el-GR" sz="2800" b="0" i="0" baseline="0">
                  <a:solidFill>
                    <a:srgbClr val="FF0000"/>
                  </a:solidFill>
                </a:rPr>
                <a:t>σ</a:t>
              </a:r>
              <a:r>
                <a:rPr lang="en-US" sz="2800" b="0" i="0" baseline="0">
                  <a:solidFill>
                    <a:srgbClr val="FF0000"/>
                  </a:solidFill>
                  <a:latin typeface="Lucida Bright" panose="02040602050505020304" pitchFamily="18" charset="0"/>
                </a:rPr>
                <a:t>p </a:t>
              </a:r>
            </a:p>
            <a:p>
              <a:endParaRPr lang="en-US" sz="28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baseline="0">
                  <a:solidFill>
                    <a:srgbClr val="FF0000"/>
                  </a:solidFill>
                  <a:latin typeface="Lucida Bright" panose="02040602050505020304" pitchFamily="18" charset="0"/>
                </a:rPr>
                <a:t>LCLp</a:t>
              </a:r>
              <a:r>
                <a:rPr lang="en-US" sz="2800" b="0" i="0" baseline="0">
                  <a:latin typeface="Lucida Bright" panose="02040602050505020304" pitchFamily="18" charset="0"/>
                </a:rPr>
                <a:t> = </a:t>
              </a:r>
              <a14:m>
                <m:oMath xmlns:m="http://schemas.openxmlformats.org/officeDocument/2006/math">
                  <m:acc>
                    <m:accPr>
                      <m:chr m:val="̅"/>
                      <m:ctrlPr>
                        <a:rPr lang="en-US" sz="2800" b="0" i="1" baseline="0">
                          <a:solidFill>
                            <a:srgbClr val="FF0000"/>
                          </a:solidFill>
                          <a:effectLst/>
                          <a:latin typeface="Cambria Math" panose="02040503050406030204" pitchFamily="18" charset="0"/>
                          <a:ea typeface="+mn-ea"/>
                          <a:cs typeface="+mn-cs"/>
                        </a:rPr>
                      </m:ctrlPr>
                    </m:accPr>
                    <m:e>
                      <m:r>
                        <a:rPr lang="en-US" sz="2800" b="0" i="1" baseline="0">
                          <a:solidFill>
                            <a:srgbClr val="FF0000"/>
                          </a:solidFill>
                          <a:effectLst/>
                          <a:latin typeface="Cambria Math"/>
                          <a:ea typeface="+mn-ea"/>
                          <a:cs typeface="+mn-cs"/>
                        </a:rPr>
                        <m:t>𝑝</m:t>
                      </m:r>
                    </m:e>
                  </m:acc>
                </m:oMath>
              </a14:m>
              <a:r>
                <a:rPr lang="en-US" sz="2800" b="0" i="0" baseline="0">
                  <a:solidFill>
                    <a:srgbClr val="FF0000"/>
                  </a:solidFill>
                  <a:effectLst/>
                  <a:latin typeface="+mn-lt"/>
                  <a:ea typeface="+mn-ea"/>
                  <a:cs typeface="+mn-cs"/>
                </a:rPr>
                <a:t> </a:t>
              </a:r>
              <a:r>
                <a:rPr lang="en-US" sz="2800" b="0" i="0" baseline="0">
                  <a:solidFill>
                    <a:srgbClr val="FF0000"/>
                  </a:solidFill>
                  <a:latin typeface="Lucida Bright" panose="02040602050505020304" pitchFamily="18" charset="0"/>
                </a:rPr>
                <a:t>- z*</a:t>
              </a:r>
              <a:r>
                <a:rPr lang="el-GR" sz="2800" b="0" i="0" baseline="0">
                  <a:solidFill>
                    <a:srgbClr val="FF0000"/>
                  </a:solidFill>
                  <a:effectLst/>
                  <a:latin typeface="+mn-lt"/>
                  <a:ea typeface="+mn-ea"/>
                  <a:cs typeface="+mn-cs"/>
                </a:rPr>
                <a:t>σ</a:t>
              </a:r>
              <a:r>
                <a:rPr lang="en-US" sz="2800" b="0" i="0" baseline="0">
                  <a:solidFill>
                    <a:srgbClr val="FF0000"/>
                  </a:solidFill>
                  <a:effectLst/>
                  <a:latin typeface="Lucida Bright" panose="02040602050505020304" pitchFamily="18" charset="0"/>
                  <a:ea typeface="+mn-ea"/>
                  <a:cs typeface="+mn-cs"/>
                </a:rPr>
                <a:t>p </a:t>
              </a:r>
              <a:endParaRPr lang="en-US" sz="2800"/>
            </a:p>
          </xdr:txBody>
        </xdr:sp>
      </mc:Choice>
      <mc:Fallback xmlns="">
        <xdr:sp macro="" textlink="">
          <xdr:nvSpPr>
            <xdr:cNvPr id="17" name="TextBox 16">
              <a:extLst>
                <a:ext uri="{FF2B5EF4-FFF2-40B4-BE49-F238E27FC236}">
                  <a16:creationId xmlns:a16="http://schemas.microsoft.com/office/drawing/2014/main" id="{00000000-0008-0000-2200-000011000000}"/>
                </a:ext>
              </a:extLst>
            </xdr:cNvPr>
            <xdr:cNvSpPr txBox="1"/>
          </xdr:nvSpPr>
          <xdr:spPr>
            <a:xfrm>
              <a:off x="9858375" y="6873875"/>
              <a:ext cx="7905750" cy="290512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u="sng">
                  <a:solidFill>
                    <a:srgbClr val="C00000"/>
                  </a:solidFill>
                  <a:latin typeface="Lucida Bright" panose="02040602050505020304" pitchFamily="18" charset="0"/>
                </a:rPr>
                <a:t>Formulas to</a:t>
              </a:r>
              <a:r>
                <a:rPr lang="en-US" sz="2800" b="1" i="0" u="sng" baseline="0">
                  <a:solidFill>
                    <a:srgbClr val="C00000"/>
                  </a:solidFill>
                  <a:latin typeface="Lucida Bright" panose="02040602050505020304" pitchFamily="18" charset="0"/>
                </a:rPr>
                <a:t> use</a:t>
              </a:r>
              <a:endParaRPr lang="en-US" sz="2800" b="1" i="0" u="sng">
                <a:solidFill>
                  <a:srgbClr val="C00000"/>
                </a:solidFill>
                <a:latin typeface="Lucida Bright" panose="02040602050505020304" pitchFamily="18" charset="0"/>
              </a:endParaRPr>
            </a:p>
            <a:p>
              <a:endParaRPr lang="en-US" sz="2800" b="0" i="0">
                <a:solidFill>
                  <a:srgbClr val="FF0000"/>
                </a:solidFill>
                <a:latin typeface="Lucida Bright" panose="02040602050505020304" pitchFamily="18" charset="0"/>
              </a:endParaRPr>
            </a:p>
            <a:p>
              <a:r>
                <a:rPr lang="en-US" sz="2800" b="1" i="0">
                  <a:solidFill>
                    <a:srgbClr val="FF0000"/>
                  </a:solidFill>
                  <a:latin typeface="Lucida Bright" panose="02040602050505020304" pitchFamily="18" charset="0"/>
                </a:rPr>
                <a:t>UCLp</a:t>
              </a:r>
              <a:r>
                <a:rPr lang="en-US" sz="2800" b="0" i="0" baseline="0">
                  <a:latin typeface="Lucida Bright" panose="02040602050505020304" pitchFamily="18" charset="0"/>
                </a:rPr>
                <a:t> = </a:t>
              </a:r>
              <a:r>
                <a:rPr lang="en-US" sz="2800" b="0" i="0" baseline="0">
                  <a:solidFill>
                    <a:srgbClr val="FF0000"/>
                  </a:solidFill>
                  <a:latin typeface="Cambria Math"/>
                </a:rPr>
                <a:t>𝑝</a:t>
              </a:r>
              <a:r>
                <a:rPr lang="en-US" sz="2800" b="0" i="0" baseline="0">
                  <a:solidFill>
                    <a:srgbClr val="FF0000"/>
                  </a:solidFill>
                  <a:latin typeface="Cambria Math" panose="02040503050406030204" pitchFamily="18" charset="0"/>
                </a:rPr>
                <a:t> ̅</a:t>
              </a:r>
              <a:r>
                <a:rPr lang="en-US" sz="2800" b="0" i="0" baseline="0">
                  <a:solidFill>
                    <a:srgbClr val="FF0000"/>
                  </a:solidFill>
                  <a:latin typeface="Lucida Bright" panose="02040602050505020304" pitchFamily="18" charset="0"/>
                </a:rPr>
                <a:t> + z*</a:t>
              </a:r>
              <a:r>
                <a:rPr lang="el-GR" sz="2800" b="0" i="0" baseline="0">
                  <a:solidFill>
                    <a:srgbClr val="FF0000"/>
                  </a:solidFill>
                </a:rPr>
                <a:t>σ</a:t>
              </a:r>
              <a:r>
                <a:rPr lang="en-US" sz="2800" b="0" i="0" baseline="0">
                  <a:solidFill>
                    <a:srgbClr val="FF0000"/>
                  </a:solidFill>
                  <a:latin typeface="Lucida Bright" panose="02040602050505020304" pitchFamily="18" charset="0"/>
                </a:rPr>
                <a:t>p </a:t>
              </a:r>
            </a:p>
            <a:p>
              <a:endParaRPr lang="en-US" sz="28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800" b="1" i="0" baseline="0">
                  <a:solidFill>
                    <a:srgbClr val="FF0000"/>
                  </a:solidFill>
                  <a:latin typeface="Lucida Bright" panose="02040602050505020304" pitchFamily="18" charset="0"/>
                </a:rPr>
                <a:t>LCLp</a:t>
              </a:r>
              <a:r>
                <a:rPr lang="en-US" sz="2800" b="0" i="0" baseline="0">
                  <a:latin typeface="Lucida Bright" panose="02040602050505020304" pitchFamily="18" charset="0"/>
                </a:rPr>
                <a:t> = </a:t>
              </a:r>
              <a:r>
                <a:rPr lang="en-US" sz="2800" b="0" i="0" baseline="0">
                  <a:solidFill>
                    <a:srgbClr val="FF0000"/>
                  </a:solidFill>
                  <a:effectLst/>
                  <a:latin typeface="Cambria Math"/>
                  <a:ea typeface="+mn-ea"/>
                  <a:cs typeface="+mn-cs"/>
                </a:rPr>
                <a:t>𝑝</a:t>
              </a:r>
              <a:r>
                <a:rPr lang="en-US" sz="2800" b="0" i="0" baseline="0">
                  <a:solidFill>
                    <a:srgbClr val="FF0000"/>
                  </a:solidFill>
                  <a:effectLst/>
                  <a:latin typeface="Cambria Math" panose="02040503050406030204" pitchFamily="18" charset="0"/>
                  <a:ea typeface="+mn-ea"/>
                  <a:cs typeface="+mn-cs"/>
                </a:rPr>
                <a:t> ̅</a:t>
              </a:r>
              <a:r>
                <a:rPr lang="en-US" sz="2800" b="0" i="0" baseline="0">
                  <a:solidFill>
                    <a:srgbClr val="FF0000"/>
                  </a:solidFill>
                  <a:effectLst/>
                  <a:latin typeface="+mn-lt"/>
                  <a:ea typeface="+mn-ea"/>
                  <a:cs typeface="+mn-cs"/>
                </a:rPr>
                <a:t> </a:t>
              </a:r>
              <a:r>
                <a:rPr lang="en-US" sz="2800" b="0" i="0" baseline="0">
                  <a:solidFill>
                    <a:srgbClr val="FF0000"/>
                  </a:solidFill>
                  <a:latin typeface="Lucida Bright" panose="02040602050505020304" pitchFamily="18" charset="0"/>
                </a:rPr>
                <a:t>- z*</a:t>
              </a:r>
              <a:r>
                <a:rPr lang="el-GR" sz="2800" b="0" i="0" baseline="0">
                  <a:solidFill>
                    <a:srgbClr val="FF0000"/>
                  </a:solidFill>
                  <a:effectLst/>
                  <a:latin typeface="+mn-lt"/>
                  <a:ea typeface="+mn-ea"/>
                  <a:cs typeface="+mn-cs"/>
                </a:rPr>
                <a:t>σ</a:t>
              </a:r>
              <a:r>
                <a:rPr lang="en-US" sz="2800" b="0" i="0" baseline="0">
                  <a:solidFill>
                    <a:srgbClr val="FF0000"/>
                  </a:solidFill>
                  <a:effectLst/>
                  <a:latin typeface="Lucida Bright" panose="02040602050505020304" pitchFamily="18" charset="0"/>
                  <a:ea typeface="+mn-ea"/>
                  <a:cs typeface="+mn-cs"/>
                </a:rPr>
                <a:t>p </a:t>
              </a:r>
              <a:endParaRPr lang="en-US" sz="2800"/>
            </a:p>
          </xdr:txBody>
        </xdr:sp>
      </mc:Fallback>
    </mc:AlternateContent>
    <xdr:clientData/>
  </xdr:twoCellAnchor>
  <xdr:twoCellAnchor>
    <xdr:from>
      <xdr:col>10</xdr:col>
      <xdr:colOff>581025</xdr:colOff>
      <xdr:row>61</xdr:row>
      <xdr:rowOff>127000</xdr:rowOff>
    </xdr:from>
    <xdr:to>
      <xdr:col>36</xdr:col>
      <xdr:colOff>476250</xdr:colOff>
      <xdr:row>61</xdr:row>
      <xdr:rowOff>127000</xdr:rowOff>
    </xdr:to>
    <xdr:cxnSp macro="">
      <xdr:nvCxnSpPr>
        <xdr:cNvPr id="16" name="Straight Connector 15">
          <a:extLst>
            <a:ext uri="{FF2B5EF4-FFF2-40B4-BE49-F238E27FC236}">
              <a16:creationId xmlns:a16="http://schemas.microsoft.com/office/drawing/2014/main" id="{00000000-0008-0000-2300-000010000000}"/>
            </a:ext>
          </a:extLst>
        </xdr:cNvPr>
        <xdr:cNvCxnSpPr/>
      </xdr:nvCxnSpPr>
      <xdr:spPr>
        <a:xfrm flipV="1">
          <a:off x="9725025" y="13128625"/>
          <a:ext cx="1684972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610508</xdr:colOff>
      <xdr:row>0</xdr:row>
      <xdr:rowOff>106135</xdr:rowOff>
    </xdr:from>
    <xdr:to>
      <xdr:col>3</xdr:col>
      <xdr:colOff>203200</xdr:colOff>
      <xdr:row>6</xdr:row>
      <xdr:rowOff>48986</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2400-000002000000}"/>
            </a:ext>
          </a:extLst>
        </xdr:cNvPr>
        <xdr:cNvSpPr/>
      </xdr:nvSpPr>
      <xdr:spPr>
        <a:xfrm>
          <a:off x="1220108" y="106135"/>
          <a:ext cx="1345292"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11</xdr:col>
      <xdr:colOff>825500</xdr:colOff>
      <xdr:row>12</xdr:row>
      <xdr:rowOff>101600</xdr:rowOff>
    </xdr:from>
    <xdr:to>
      <xdr:col>11</xdr:col>
      <xdr:colOff>841828</xdr:colOff>
      <xdr:row>37</xdr:row>
      <xdr:rowOff>48986</xdr:rowOff>
    </xdr:to>
    <xdr:cxnSp macro="">
      <xdr:nvCxnSpPr>
        <xdr:cNvPr id="3" name="Straight Connector 2">
          <a:extLst>
            <a:ext uri="{FF2B5EF4-FFF2-40B4-BE49-F238E27FC236}">
              <a16:creationId xmlns:a16="http://schemas.microsoft.com/office/drawing/2014/main" id="{00000000-0008-0000-2400-000003000000}"/>
            </a:ext>
          </a:extLst>
        </xdr:cNvPr>
        <xdr:cNvCxnSpPr/>
      </xdr:nvCxnSpPr>
      <xdr:spPr>
        <a:xfrm>
          <a:off x="10588625" y="2387600"/>
          <a:ext cx="16328" cy="58147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990601</xdr:colOff>
      <xdr:row>1</xdr:row>
      <xdr:rowOff>63499</xdr:rowOff>
    </xdr:from>
    <xdr:to>
      <xdr:col>9</xdr:col>
      <xdr:colOff>190501</xdr:colOff>
      <xdr:row>8</xdr:row>
      <xdr:rowOff>163286</xdr:rowOff>
    </xdr:to>
    <xdr:sp macro="" textlink="">
      <xdr:nvSpPr>
        <xdr:cNvPr id="4" name="Rounded Rectangle 5">
          <a:extLst>
            <a:ext uri="{FF2B5EF4-FFF2-40B4-BE49-F238E27FC236}">
              <a16:creationId xmlns:a16="http://schemas.microsoft.com/office/drawing/2014/main" id="{00000000-0008-0000-2400-000004000000}"/>
            </a:ext>
          </a:extLst>
        </xdr:cNvPr>
        <xdr:cNvSpPr/>
      </xdr:nvSpPr>
      <xdr:spPr>
        <a:xfrm>
          <a:off x="3358244" y="253999"/>
          <a:ext cx="5391150" cy="143328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3</a:t>
          </a:r>
        </a:p>
      </xdr:txBody>
    </xdr:sp>
    <xdr:clientData/>
  </xdr:twoCellAnchor>
  <xdr:twoCellAnchor>
    <xdr:from>
      <xdr:col>1</xdr:col>
      <xdr:colOff>41275</xdr:colOff>
      <xdr:row>10</xdr:row>
      <xdr:rowOff>78923</xdr:rowOff>
    </xdr:from>
    <xdr:to>
      <xdr:col>11</xdr:col>
      <xdr:colOff>168274</xdr:colOff>
      <xdr:row>16</xdr:row>
      <xdr:rowOff>95250</xdr:rowOff>
    </xdr:to>
    <xdr:sp macro="" textlink="">
      <xdr:nvSpPr>
        <xdr:cNvPr id="5" name="TextBox 4">
          <a:extLst>
            <a:ext uri="{FF2B5EF4-FFF2-40B4-BE49-F238E27FC236}">
              <a16:creationId xmlns:a16="http://schemas.microsoft.com/office/drawing/2014/main" id="{00000000-0008-0000-2400-000005000000}"/>
            </a:ext>
          </a:extLst>
        </xdr:cNvPr>
        <xdr:cNvSpPr txBox="1"/>
      </xdr:nvSpPr>
      <xdr:spPr>
        <a:xfrm>
          <a:off x="650875" y="1983923"/>
          <a:ext cx="9309099" cy="11593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The</a:t>
          </a:r>
          <a:r>
            <a:rPr lang="en-US" sz="2800" b="0" i="0" baseline="0">
              <a:latin typeface="Lucida Bright" panose="02040602050505020304" pitchFamily="18" charset="0"/>
            </a:rPr>
            <a:t> following table provides us with the necessary factors.</a:t>
          </a:r>
          <a:endParaRPr lang="en-US" sz="2800" b="0" i="0">
            <a:latin typeface="Lucida Bright" panose="02040602050505020304" pitchFamily="18" charset="0"/>
          </a:endParaRPr>
        </a:p>
      </xdr:txBody>
    </xdr:sp>
    <xdr:clientData/>
  </xdr:twoCellAnchor>
  <xdr:twoCellAnchor>
    <xdr:from>
      <xdr:col>12</xdr:col>
      <xdr:colOff>6348</xdr:colOff>
      <xdr:row>9</xdr:row>
      <xdr:rowOff>177348</xdr:rowOff>
    </xdr:from>
    <xdr:to>
      <xdr:col>24</xdr:col>
      <xdr:colOff>533399</xdr:colOff>
      <xdr:row>25</xdr:row>
      <xdr:rowOff>152400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2400-000006000000}"/>
                </a:ext>
              </a:extLst>
            </xdr:cNvPr>
            <xdr:cNvSpPr txBox="1"/>
          </xdr:nvSpPr>
          <xdr:spPr>
            <a:xfrm>
              <a:off x="10712448" y="1891848"/>
              <a:ext cx="8756651" cy="41089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The </a:t>
              </a:r>
              <a:r>
                <a:rPr lang="en-US" sz="2800" b="0" i="0">
                  <a:solidFill>
                    <a:srgbClr val="FF0000"/>
                  </a:solidFill>
                  <a:latin typeface="Lucida Bright" panose="02040602050505020304" pitchFamily="18" charset="0"/>
                </a:rPr>
                <a:t>average range  </a:t>
              </a:r>
              <a:r>
                <a:rPr lang="en-US" sz="2800" b="0" i="0">
                  <a:latin typeface="Lucida Bright" panose="02040602050505020304" pitchFamily="18" charset="0"/>
                </a:rPr>
                <a:t>of a product at Clinton Manufacturing</a:t>
              </a:r>
              <a:r>
                <a:rPr lang="en-US" sz="2800" b="0" i="0" baseline="0">
                  <a:latin typeface="Lucida Bright" panose="02040602050505020304" pitchFamily="18" charset="0"/>
                </a:rPr>
                <a:t> is </a:t>
              </a:r>
              <a:r>
                <a:rPr lang="en-US" sz="2800" b="1" i="0" baseline="0">
                  <a:solidFill>
                    <a:srgbClr val="FF0000"/>
                  </a:solidFill>
                  <a:latin typeface="Lucida Bright" panose="02040602050505020304" pitchFamily="18" charset="0"/>
                </a:rPr>
                <a:t>5.3</a:t>
              </a:r>
              <a:r>
                <a:rPr lang="en-US" sz="2800" b="0" i="0" baseline="0">
                  <a:solidFill>
                    <a:srgbClr val="FF0000"/>
                  </a:solidFill>
                  <a:latin typeface="Lucida Bright" panose="02040602050505020304" pitchFamily="18" charset="0"/>
                </a:rPr>
                <a:t> </a:t>
              </a:r>
              <a:r>
                <a:rPr lang="en-US" sz="2800" b="0" i="0" baseline="0">
                  <a:latin typeface="Lucida Bright" panose="02040602050505020304" pitchFamily="18" charset="0"/>
                </a:rPr>
                <a:t>pounds(</a:t>
              </a:r>
              <a14:m>
                <m:oMath xmlns:m="http://schemas.openxmlformats.org/officeDocument/2006/math">
                  <m:acc>
                    <m:accPr>
                      <m:chr m:val="̅"/>
                      <m:ctrlPr>
                        <a:rPr lang="en-US" sz="2800" b="1" i="1" baseline="0">
                          <a:latin typeface="Cambria Math" panose="02040503050406030204" pitchFamily="18" charset="0"/>
                        </a:rPr>
                      </m:ctrlPr>
                    </m:accPr>
                    <m:e>
                      <m:r>
                        <a:rPr lang="en-US" sz="2800" b="1" i="1" baseline="0">
                          <a:latin typeface="Cambria Math" panose="02040503050406030204" pitchFamily="18" charset="0"/>
                        </a:rPr>
                        <m:t> </m:t>
                      </m:r>
                      <m:r>
                        <a:rPr lang="en-US" sz="2800" b="1" i="1" baseline="0">
                          <a:latin typeface="Cambria Math" panose="02040503050406030204" pitchFamily="18" charset="0"/>
                        </a:rPr>
                        <m:t>𝑹</m:t>
                      </m:r>
                    </m:e>
                  </m:acc>
                </m:oMath>
              </a14:m>
              <a:r>
                <a:rPr lang="en-US" sz="2800" b="1" i="0" baseline="0">
                  <a:latin typeface="Lucida Bright" panose="02040602050505020304" pitchFamily="18" charset="0"/>
                </a:rPr>
                <a:t> </a:t>
              </a:r>
              <a:r>
                <a:rPr lang="en-US" sz="2800" b="0" i="0" baseline="0">
                  <a:latin typeface="Lucida Bright" panose="02040602050505020304" pitchFamily="18" charset="0"/>
                </a:rPr>
                <a:t>). </a:t>
              </a:r>
            </a:p>
            <a:p>
              <a:endParaRPr lang="en-US" sz="2800" b="0" i="0" baseline="0">
                <a:latin typeface="Lucida Bright" panose="02040602050505020304" pitchFamily="18" charset="0"/>
              </a:endParaRPr>
            </a:p>
            <a:p>
              <a:r>
                <a:rPr lang="en-US" sz="2800" b="0" i="0" baseline="0">
                  <a:latin typeface="Lucida Bright" panose="02040602050505020304" pitchFamily="18" charset="0"/>
                </a:rPr>
                <a:t>With a sample size of </a:t>
              </a:r>
              <a:r>
                <a:rPr lang="en-US" sz="2800" b="1" i="0" baseline="0">
                  <a:solidFill>
                    <a:srgbClr val="FF0000"/>
                  </a:solidFill>
                  <a:latin typeface="Lucida Bright" panose="02040602050505020304" pitchFamily="18" charset="0"/>
                </a:rPr>
                <a:t>5</a:t>
              </a:r>
              <a:r>
                <a:rPr lang="en-US" sz="2800" b="0" i="0" baseline="0">
                  <a:latin typeface="Lucida Bright" panose="02040602050505020304" pitchFamily="18" charset="0"/>
                </a:rPr>
                <a:t>, owner Roy Clinton wants to determine the upper and lower control chart limits.</a:t>
              </a:r>
              <a:endParaRPr lang="en-US" sz="2800" b="0" i="0">
                <a:latin typeface="Lucida Bright" panose="02040602050505020304" pitchFamily="18" charset="0"/>
              </a:endParaRPr>
            </a:p>
          </xdr:txBody>
        </xdr:sp>
      </mc:Choice>
      <mc:Fallback xmlns="">
        <xdr:sp macro="" textlink="">
          <xdr:nvSpPr>
            <xdr:cNvPr id="6" name="TextBox 5">
              <a:extLst>
                <a:ext uri="{FF2B5EF4-FFF2-40B4-BE49-F238E27FC236}">
                  <a16:creationId xmlns:a16="http://schemas.microsoft.com/office/drawing/2014/main" id="{00000000-0008-0000-2300-000006000000}"/>
                </a:ext>
              </a:extLst>
            </xdr:cNvPr>
            <xdr:cNvSpPr txBox="1"/>
          </xdr:nvSpPr>
          <xdr:spPr>
            <a:xfrm>
              <a:off x="10712448" y="1891848"/>
              <a:ext cx="8756651" cy="41089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The </a:t>
              </a:r>
              <a:r>
                <a:rPr lang="en-US" sz="2800" b="0" i="0">
                  <a:solidFill>
                    <a:srgbClr val="FF0000"/>
                  </a:solidFill>
                  <a:latin typeface="Lucida Bright" panose="02040602050505020304" pitchFamily="18" charset="0"/>
                </a:rPr>
                <a:t>average range  </a:t>
              </a:r>
              <a:r>
                <a:rPr lang="en-US" sz="2800" b="0" i="0">
                  <a:latin typeface="Lucida Bright" panose="02040602050505020304" pitchFamily="18" charset="0"/>
                </a:rPr>
                <a:t>of a product at Clinton Manufacturing</a:t>
              </a:r>
              <a:r>
                <a:rPr lang="en-US" sz="2800" b="0" i="0" baseline="0">
                  <a:latin typeface="Lucida Bright" panose="02040602050505020304" pitchFamily="18" charset="0"/>
                </a:rPr>
                <a:t> is </a:t>
              </a:r>
              <a:r>
                <a:rPr lang="en-US" sz="2800" b="1" i="0" baseline="0">
                  <a:solidFill>
                    <a:srgbClr val="FF0000"/>
                  </a:solidFill>
                  <a:latin typeface="Lucida Bright" panose="02040602050505020304" pitchFamily="18" charset="0"/>
                </a:rPr>
                <a:t>5.3</a:t>
              </a:r>
              <a:r>
                <a:rPr lang="en-US" sz="2800" b="0" i="0" baseline="0">
                  <a:solidFill>
                    <a:srgbClr val="FF0000"/>
                  </a:solidFill>
                  <a:latin typeface="Lucida Bright" panose="02040602050505020304" pitchFamily="18" charset="0"/>
                </a:rPr>
                <a:t> </a:t>
              </a:r>
              <a:r>
                <a:rPr lang="en-US" sz="2800" b="0" i="0" baseline="0">
                  <a:latin typeface="Lucida Bright" panose="02040602050505020304" pitchFamily="18" charset="0"/>
                </a:rPr>
                <a:t>pounds(</a:t>
              </a:r>
              <a:r>
                <a:rPr lang="en-US" sz="2800" b="1" i="0" baseline="0">
                  <a:latin typeface="Cambria Math" panose="02040503050406030204" pitchFamily="18" charset="0"/>
                </a:rPr>
                <a:t>( 𝑹) ̅</a:t>
              </a:r>
              <a:r>
                <a:rPr lang="en-US" sz="2800" b="1" i="0" baseline="0">
                  <a:latin typeface="Lucida Bright" panose="02040602050505020304" pitchFamily="18" charset="0"/>
                </a:rPr>
                <a:t> </a:t>
              </a:r>
              <a:r>
                <a:rPr lang="en-US" sz="2800" b="0" i="0" baseline="0">
                  <a:latin typeface="Lucida Bright" panose="02040602050505020304" pitchFamily="18" charset="0"/>
                </a:rPr>
                <a:t>). </a:t>
              </a:r>
            </a:p>
            <a:p>
              <a:endParaRPr lang="en-US" sz="2800" b="0" i="0" baseline="0">
                <a:latin typeface="Lucida Bright" panose="02040602050505020304" pitchFamily="18" charset="0"/>
              </a:endParaRPr>
            </a:p>
            <a:p>
              <a:r>
                <a:rPr lang="en-US" sz="2800" b="0" i="0" baseline="0">
                  <a:latin typeface="Lucida Bright" panose="02040602050505020304" pitchFamily="18" charset="0"/>
                </a:rPr>
                <a:t>With a sample size of </a:t>
              </a:r>
              <a:r>
                <a:rPr lang="en-US" sz="2800" b="1" i="0" baseline="0">
                  <a:solidFill>
                    <a:srgbClr val="FF0000"/>
                  </a:solidFill>
                  <a:latin typeface="Lucida Bright" panose="02040602050505020304" pitchFamily="18" charset="0"/>
                </a:rPr>
                <a:t>5</a:t>
              </a:r>
              <a:r>
                <a:rPr lang="en-US" sz="2800" b="0" i="0" baseline="0">
                  <a:latin typeface="Lucida Bright" panose="02040602050505020304" pitchFamily="18" charset="0"/>
                </a:rPr>
                <a:t>, owner Roy Clinton wants to determine the upper and lower control chart limits.</a:t>
              </a:r>
              <a:endParaRPr lang="en-US" sz="2800" b="0" i="0">
                <a:latin typeface="Lucida Bright" panose="02040602050505020304" pitchFamily="18" charset="0"/>
              </a:endParaRPr>
            </a:p>
          </xdr:txBody>
        </xdr:sp>
      </mc:Fallback>
    </mc:AlternateContent>
    <xdr:clientData/>
  </xdr:twoCellAnchor>
  <xdr:twoCellAnchor>
    <xdr:from>
      <xdr:col>26</xdr:col>
      <xdr:colOff>234949</xdr:colOff>
      <xdr:row>19</xdr:row>
      <xdr:rowOff>126092</xdr:rowOff>
    </xdr:from>
    <xdr:to>
      <xdr:col>41</xdr:col>
      <xdr:colOff>0</xdr:colOff>
      <xdr:row>33</xdr:row>
      <xdr:rowOff>152399</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2400-000007000000}"/>
                </a:ext>
              </a:extLst>
            </xdr:cNvPr>
            <xdr:cNvSpPr txBox="1"/>
          </xdr:nvSpPr>
          <xdr:spPr>
            <a:xfrm>
              <a:off x="20389849" y="3974192"/>
              <a:ext cx="8909051" cy="356960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a:t>
              </a:r>
            </a:p>
            <a:p>
              <a:endParaRPr lang="en-US" sz="2800" b="1" i="0">
                <a:solidFill>
                  <a:srgbClr val="FF0000"/>
                </a:solidFill>
                <a:latin typeface="Lucida Bright" panose="02040602050505020304" pitchFamily="18" charset="0"/>
              </a:endParaRPr>
            </a:p>
            <a:p>
              <a:r>
                <a:rPr lang="en-US" sz="2800" b="1" i="0">
                  <a:solidFill>
                    <a:srgbClr val="FF0000"/>
                  </a:solidFill>
                  <a:latin typeface="Lucida Bright" panose="02040602050505020304" pitchFamily="18" charset="0"/>
                </a:rPr>
                <a:t>UCL</a:t>
              </a:r>
              <a:r>
                <a:rPr lang="en-US" sz="2400" b="1" i="0">
                  <a:solidFill>
                    <a:srgbClr val="FF0000"/>
                  </a:solidFill>
                  <a:latin typeface="Lucida Bright" panose="02040602050505020304" pitchFamily="18" charset="0"/>
                </a:rPr>
                <a:t>R</a:t>
              </a:r>
              <a:r>
                <a:rPr lang="en-US" sz="2800" b="0" i="0" baseline="0">
                  <a:latin typeface="Lucida Bright" panose="02040602050505020304" pitchFamily="18" charset="0"/>
                </a:rPr>
                <a:t> = D4*</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𝑅</m:t>
                      </m:r>
                    </m:e>
                  </m:acc>
                </m:oMath>
              </a14:m>
              <a:endParaRPr lang="en-US" sz="2800" b="0" i="0" baseline="0">
                <a:latin typeface="Lucida Bright" panose="02040602050505020304" pitchFamily="18" charset="0"/>
              </a:endParaRPr>
            </a:p>
            <a:p>
              <a:endParaRPr lang="en-US" sz="2800" b="0" i="0" baseline="0">
                <a:latin typeface="Lucida Bright" panose="02040602050505020304" pitchFamily="18" charset="0"/>
              </a:endParaRPr>
            </a:p>
            <a:p>
              <a:r>
                <a:rPr lang="en-US" sz="2800" b="1" i="0" baseline="0">
                  <a:solidFill>
                    <a:srgbClr val="FF0000"/>
                  </a:solidFill>
                  <a:latin typeface="Lucida Bright" panose="02040602050505020304" pitchFamily="18" charset="0"/>
                </a:rPr>
                <a:t>LCL</a:t>
              </a:r>
              <a:r>
                <a:rPr lang="en-US" sz="2800" b="1" i="0">
                  <a:solidFill>
                    <a:srgbClr val="FF0000"/>
                  </a:solidFill>
                  <a:effectLst/>
                  <a:latin typeface="+mn-lt"/>
                  <a:ea typeface="+mn-ea"/>
                  <a:cs typeface="+mn-cs"/>
                </a:rPr>
                <a:t>R</a:t>
              </a:r>
              <a:r>
                <a:rPr lang="en-US" sz="2800" b="0" i="0" baseline="0">
                  <a:latin typeface="Lucida Bright" panose="02040602050505020304" pitchFamily="18" charset="0"/>
                </a:rPr>
                <a:t> =  D3*</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𝑅</m:t>
                      </m:r>
                    </m:e>
                  </m:acc>
                </m:oMath>
              </a14:m>
              <a:endParaRPr lang="en-US" sz="2800" b="0" i="0">
                <a:latin typeface="Lucida Bright" panose="02040602050505020304" pitchFamily="18" charset="0"/>
              </a:endParaRPr>
            </a:p>
          </xdr:txBody>
        </xdr:sp>
      </mc:Choice>
      <mc:Fallback xmlns="">
        <xdr:sp macro="" textlink="">
          <xdr:nvSpPr>
            <xdr:cNvPr id="7" name="TextBox 6">
              <a:extLst>
                <a:ext uri="{FF2B5EF4-FFF2-40B4-BE49-F238E27FC236}">
                  <a16:creationId xmlns:a16="http://schemas.microsoft.com/office/drawing/2014/main" id="{00000000-0008-0000-2300-000007000000}"/>
                </a:ext>
              </a:extLst>
            </xdr:cNvPr>
            <xdr:cNvSpPr txBox="1"/>
          </xdr:nvSpPr>
          <xdr:spPr>
            <a:xfrm>
              <a:off x="20389849" y="3974192"/>
              <a:ext cx="8909051" cy="356960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a:t>
              </a:r>
            </a:p>
            <a:p>
              <a:endParaRPr lang="en-US" sz="2800" b="1" i="0">
                <a:solidFill>
                  <a:srgbClr val="FF0000"/>
                </a:solidFill>
                <a:latin typeface="Lucida Bright" panose="02040602050505020304" pitchFamily="18" charset="0"/>
              </a:endParaRPr>
            </a:p>
            <a:p>
              <a:r>
                <a:rPr lang="en-US" sz="2800" b="1" i="0">
                  <a:solidFill>
                    <a:srgbClr val="FF0000"/>
                  </a:solidFill>
                  <a:latin typeface="Lucida Bright" panose="02040602050505020304" pitchFamily="18" charset="0"/>
                </a:rPr>
                <a:t>UCL</a:t>
              </a:r>
              <a:r>
                <a:rPr lang="en-US" sz="2400" b="1" i="0">
                  <a:solidFill>
                    <a:srgbClr val="FF0000"/>
                  </a:solidFill>
                  <a:latin typeface="Lucida Bright" panose="02040602050505020304" pitchFamily="18" charset="0"/>
                </a:rPr>
                <a:t>R</a:t>
              </a:r>
              <a:r>
                <a:rPr lang="en-US" sz="2800" b="0" i="0" baseline="0">
                  <a:latin typeface="Lucida Bright" panose="02040602050505020304" pitchFamily="18" charset="0"/>
                </a:rPr>
                <a:t> = D4*</a:t>
              </a:r>
              <a:r>
                <a:rPr lang="en-US" sz="2800" b="0" i="0" baseline="0">
                  <a:latin typeface="Cambria Math"/>
                </a:rPr>
                <a:t>𝑅</a:t>
              </a:r>
              <a:r>
                <a:rPr lang="en-US" sz="2800" b="0" i="0" baseline="0">
                  <a:latin typeface="Cambria Math" panose="02040503050406030204" pitchFamily="18" charset="0"/>
                </a:rPr>
                <a:t> ̅</a:t>
              </a:r>
              <a:endParaRPr lang="en-US" sz="2800" b="0" i="0" baseline="0">
                <a:latin typeface="Lucida Bright" panose="02040602050505020304" pitchFamily="18" charset="0"/>
              </a:endParaRPr>
            </a:p>
            <a:p>
              <a:endParaRPr lang="en-US" sz="2800" b="0" i="0" baseline="0">
                <a:latin typeface="Lucida Bright" panose="02040602050505020304" pitchFamily="18" charset="0"/>
              </a:endParaRPr>
            </a:p>
            <a:p>
              <a:r>
                <a:rPr lang="en-US" sz="2800" b="1" i="0" baseline="0">
                  <a:solidFill>
                    <a:srgbClr val="FF0000"/>
                  </a:solidFill>
                  <a:latin typeface="Lucida Bright" panose="02040602050505020304" pitchFamily="18" charset="0"/>
                </a:rPr>
                <a:t>LCL</a:t>
              </a:r>
              <a:r>
                <a:rPr lang="en-US" sz="2800" b="1" i="0">
                  <a:solidFill>
                    <a:srgbClr val="FF0000"/>
                  </a:solidFill>
                  <a:effectLst/>
                  <a:latin typeface="+mn-lt"/>
                  <a:ea typeface="+mn-ea"/>
                  <a:cs typeface="+mn-cs"/>
                </a:rPr>
                <a:t>R</a:t>
              </a:r>
              <a:r>
                <a:rPr lang="en-US" sz="2800" b="0" i="0" baseline="0">
                  <a:latin typeface="Lucida Bright" panose="02040602050505020304" pitchFamily="18" charset="0"/>
                </a:rPr>
                <a:t> =  D3*</a:t>
              </a:r>
              <a:r>
                <a:rPr lang="en-US" sz="2800" b="0" i="0" baseline="0">
                  <a:latin typeface="Cambria Math"/>
                </a:rPr>
                <a:t>𝑅</a:t>
              </a:r>
              <a:r>
                <a:rPr lang="en-US" sz="2800" b="0" i="0" baseline="0">
                  <a:latin typeface="Cambria Math" panose="02040503050406030204" pitchFamily="18" charset="0"/>
                </a:rPr>
                <a:t> ̅</a:t>
              </a:r>
              <a:endParaRPr lang="en-US" sz="2800" b="0" i="0">
                <a:latin typeface="Lucida Bright" panose="02040602050505020304" pitchFamily="18" charset="0"/>
              </a:endParaRPr>
            </a:p>
          </xdr:txBody>
        </xdr:sp>
      </mc:Fallback>
    </mc:AlternateContent>
    <xdr:clientData/>
  </xdr:twoCellAnchor>
  <xdr:twoCellAnchor>
    <xdr:from>
      <xdr:col>26</xdr:col>
      <xdr:colOff>469898</xdr:colOff>
      <xdr:row>39</xdr:row>
      <xdr:rowOff>111579</xdr:rowOff>
    </xdr:from>
    <xdr:to>
      <xdr:col>35</xdr:col>
      <xdr:colOff>476250</xdr:colOff>
      <xdr:row>44</xdr:row>
      <xdr:rowOff>133350</xdr:rowOff>
    </xdr:to>
    <xdr:sp macro="" textlink="">
      <xdr:nvSpPr>
        <xdr:cNvPr id="9" name="TextBox 8">
          <a:extLst>
            <a:ext uri="{FF2B5EF4-FFF2-40B4-BE49-F238E27FC236}">
              <a16:creationId xmlns:a16="http://schemas.microsoft.com/office/drawing/2014/main" id="{00000000-0008-0000-2400-000009000000}"/>
            </a:ext>
          </a:extLst>
        </xdr:cNvPr>
        <xdr:cNvSpPr txBox="1"/>
      </xdr:nvSpPr>
      <xdr:spPr>
        <a:xfrm>
          <a:off x="20624798" y="8645979"/>
          <a:ext cx="5492752" cy="97427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100" b="0" i="0" u="none" strike="noStrike">
              <a:solidFill>
                <a:schemeClr val="dk1"/>
              </a:solidFill>
              <a:effectLst/>
              <a:latin typeface="+mn-lt"/>
              <a:ea typeface="+mn-ea"/>
              <a:cs typeface="+mn-cs"/>
            </a:rPr>
            <a:t> </a:t>
          </a:r>
          <a:r>
            <a:rPr lang="en-US" sz="2800"/>
            <a:t> </a:t>
          </a:r>
          <a:r>
            <a:rPr lang="en-US" sz="2800" b="1" i="0">
              <a:solidFill>
                <a:srgbClr val="FF0000"/>
              </a:solidFill>
              <a:latin typeface="Lucida Bright" panose="02040602050505020304" pitchFamily="18" charset="0"/>
            </a:rPr>
            <a:t>UCL</a:t>
          </a:r>
          <a:r>
            <a:rPr lang="en-US" sz="2000" b="1" i="0">
              <a:solidFill>
                <a:srgbClr val="FF0000"/>
              </a:solidFill>
              <a:latin typeface="Lucida Bright" panose="02040602050505020304" pitchFamily="18" charset="0"/>
            </a:rPr>
            <a:t>R</a:t>
          </a:r>
          <a:r>
            <a:rPr lang="en-US" sz="2800" b="0" i="0" baseline="0">
              <a:latin typeface="Lucida Bright" panose="02040602050505020304" pitchFamily="18" charset="0"/>
            </a:rPr>
            <a:t> = 2.115 * </a:t>
          </a:r>
          <a:r>
            <a:rPr lang="en-US" sz="2800" b="0" i="0" baseline="0">
              <a:solidFill>
                <a:srgbClr val="C00000"/>
              </a:solidFill>
              <a:latin typeface="Lucida Bright" panose="02040602050505020304" pitchFamily="18" charset="0"/>
            </a:rPr>
            <a:t>5.3</a:t>
          </a:r>
          <a:r>
            <a:rPr lang="en-US" sz="2800" b="0" i="0" baseline="0">
              <a:latin typeface="Lucida Bright" panose="02040602050505020304" pitchFamily="18" charset="0"/>
            </a:rPr>
            <a:t> = </a:t>
          </a:r>
          <a:r>
            <a:rPr lang="en-US" sz="2800" b="1" i="0" baseline="0">
              <a:solidFill>
                <a:srgbClr val="C00000"/>
              </a:solidFill>
              <a:latin typeface="Lucida Bright" panose="02040602050505020304" pitchFamily="18" charset="0"/>
            </a:rPr>
            <a:t>11.21 </a:t>
          </a:r>
          <a:r>
            <a:rPr lang="en-US" sz="2800" b="0" i="0" baseline="0">
              <a:latin typeface="Lucida Bright" panose="02040602050505020304" pitchFamily="18" charset="0"/>
            </a:rPr>
            <a:t>lb.</a:t>
          </a:r>
        </a:p>
        <a:p>
          <a:endParaRPr lang="en-US" sz="2400" b="0" i="0" baseline="0">
            <a:latin typeface="Lucida Bright" panose="02040602050505020304" pitchFamily="18" charset="0"/>
          </a:endParaRPr>
        </a:p>
      </xdr:txBody>
    </xdr:sp>
    <xdr:clientData/>
  </xdr:twoCellAnchor>
  <xdr:twoCellAnchor>
    <xdr:from>
      <xdr:col>12</xdr:col>
      <xdr:colOff>163286</xdr:colOff>
      <xdr:row>2</xdr:row>
      <xdr:rowOff>176893</xdr:rowOff>
    </xdr:from>
    <xdr:to>
      <xdr:col>16</xdr:col>
      <xdr:colOff>507696</xdr:colOff>
      <xdr:row>7</xdr:row>
      <xdr:rowOff>129268</xdr:rowOff>
    </xdr:to>
    <xdr:sp macro="" textlink="">
      <xdr:nvSpPr>
        <xdr:cNvPr id="12" name="Rounded Rectangle 4">
          <a:extLst>
            <a:ext uri="{FF2B5EF4-FFF2-40B4-BE49-F238E27FC236}">
              <a16:creationId xmlns:a16="http://schemas.microsoft.com/office/drawing/2014/main" id="{00000000-0008-0000-2400-00000C000000}"/>
            </a:ext>
          </a:extLst>
        </xdr:cNvPr>
        <xdr:cNvSpPr/>
      </xdr:nvSpPr>
      <xdr:spPr>
        <a:xfrm>
          <a:off x="10858500" y="557893"/>
          <a:ext cx="3555696"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 Solution</a:t>
          </a:r>
        </a:p>
      </xdr:txBody>
    </xdr:sp>
    <xdr:clientData/>
  </xdr:twoCellAnchor>
  <xdr:twoCellAnchor>
    <xdr:from>
      <xdr:col>1</xdr:col>
      <xdr:colOff>28575</xdr:colOff>
      <xdr:row>34</xdr:row>
      <xdr:rowOff>9526</xdr:rowOff>
    </xdr:from>
    <xdr:to>
      <xdr:col>11</xdr:col>
      <xdr:colOff>155574</xdr:colOff>
      <xdr:row>68</xdr:row>
      <xdr:rowOff>95250</xdr:rowOff>
    </xdr:to>
    <xdr:sp macro="" textlink="">
      <xdr:nvSpPr>
        <xdr:cNvPr id="14" name="TextBox 13">
          <a:extLst>
            <a:ext uri="{FF2B5EF4-FFF2-40B4-BE49-F238E27FC236}">
              <a16:creationId xmlns:a16="http://schemas.microsoft.com/office/drawing/2014/main" id="{00000000-0008-0000-2400-00000E000000}"/>
            </a:ext>
          </a:extLst>
        </xdr:cNvPr>
        <xdr:cNvSpPr txBox="1"/>
      </xdr:nvSpPr>
      <xdr:spPr>
        <a:xfrm>
          <a:off x="638175" y="7591426"/>
          <a:ext cx="9309099" cy="656272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In addition to being concerned with the process average (like in previous examples),</a:t>
          </a:r>
          <a:r>
            <a:rPr lang="en-US" sz="2800" b="0" i="0" baseline="0">
              <a:latin typeface="Lucida Bright" panose="02040602050505020304" pitchFamily="18" charset="0"/>
            </a:rPr>
            <a:t> operations managers are interested in the process dispersion or range.</a:t>
          </a:r>
        </a:p>
        <a:p>
          <a:endParaRPr lang="en-US" sz="2800" b="0" i="0" baseline="0">
            <a:latin typeface="Lucida Bright" panose="02040602050505020304" pitchFamily="18" charset="0"/>
          </a:endParaRPr>
        </a:p>
        <a:p>
          <a:r>
            <a:rPr lang="en-US" sz="2800" b="0" i="0" baseline="0">
              <a:latin typeface="Lucida Bright" panose="02040602050505020304" pitchFamily="18" charset="0"/>
            </a:rPr>
            <a:t>Even though the process average is under control, the dispersion of the process may not be. </a:t>
          </a:r>
        </a:p>
        <a:p>
          <a:endParaRPr lang="en-US" sz="2800" b="0" i="0" baseline="0">
            <a:latin typeface="Lucida Bright" panose="02040602050505020304" pitchFamily="18" charset="0"/>
          </a:endParaRPr>
        </a:p>
        <a:p>
          <a:r>
            <a:rPr lang="en-US" sz="2800" b="0" i="0" baseline="0">
              <a:latin typeface="Lucida Bright" panose="02040602050505020304" pitchFamily="18" charset="0"/>
            </a:rPr>
            <a:t>For this reason, operations managers use control charts for ranges to monitor the process variability, as well as control charts for averages, which monitor the process central tendency.</a:t>
          </a:r>
          <a:endParaRPr lang="en-US" sz="2800" b="0" i="0">
            <a:latin typeface="Lucida Bright" panose="02040602050505020304" pitchFamily="18" charset="0"/>
          </a:endParaRPr>
        </a:p>
      </xdr:txBody>
    </xdr:sp>
    <xdr:clientData/>
  </xdr:twoCellAnchor>
  <xdr:twoCellAnchor>
    <xdr:from>
      <xdr:col>12</xdr:col>
      <xdr:colOff>9525</xdr:colOff>
      <xdr:row>27</xdr:row>
      <xdr:rowOff>9525</xdr:rowOff>
    </xdr:from>
    <xdr:to>
      <xdr:col>24</xdr:col>
      <xdr:colOff>542925</xdr:colOff>
      <xdr:row>84</xdr:row>
      <xdr:rowOff>95250</xdr:rowOff>
    </xdr:to>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2400-00000F000000}"/>
                </a:ext>
              </a:extLst>
            </xdr:cNvPr>
            <xdr:cNvSpPr txBox="1"/>
          </xdr:nvSpPr>
          <xdr:spPr>
            <a:xfrm>
              <a:off x="10715625" y="6448425"/>
              <a:ext cx="8763000" cy="11134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a:latin typeface="Lucida Bright" panose="02040602050505020304" pitchFamily="18" charset="0"/>
                </a:rPr>
                <a:t>Identify</a:t>
              </a:r>
              <a:r>
                <a:rPr lang="en-US" sz="2400" baseline="0">
                  <a:latin typeface="Lucida Bright" panose="02040602050505020304" pitchFamily="18" charset="0"/>
                </a:rPr>
                <a:t> the overall process average range: </a:t>
              </a:r>
              <a14:m>
                <m:oMath xmlns:m="http://schemas.openxmlformats.org/officeDocument/2006/math">
                  <m:acc>
                    <m:accPr>
                      <m:chr m:val="̅"/>
                      <m:ctrlPr>
                        <a:rPr lang="en-US" sz="2400" i="1" baseline="0">
                          <a:latin typeface="Cambria Math" panose="02040503050406030204" pitchFamily="18" charset="0"/>
                        </a:rPr>
                      </m:ctrlPr>
                    </m:accPr>
                    <m:e>
                      <m:r>
                        <a:rPr lang="en-US" sz="2400" b="0" i="1" baseline="0">
                          <a:latin typeface="Cambria Math"/>
                        </a:rPr>
                        <m:t>𝑅</m:t>
                      </m:r>
                    </m:e>
                  </m:acc>
                </m:oMath>
              </a14:m>
              <a:r>
                <a:rPr lang="en-US" sz="2400" baseline="0">
                  <a:latin typeface="Lucida Bright" panose="02040602050505020304" pitchFamily="18" charset="0"/>
                </a:rPr>
                <a:t> </a:t>
              </a:r>
            </a:p>
            <a:p>
              <a:r>
                <a:rPr lang="en-US" sz="2400" baseline="0">
                  <a:latin typeface="Lucida Bright" panose="02040602050505020304" pitchFamily="18" charset="0"/>
                </a:rPr>
                <a:t>In this problem </a:t>
              </a:r>
              <a14:m>
                <m:oMath xmlns:m="http://schemas.openxmlformats.org/officeDocument/2006/math">
                  <m:acc>
                    <m:accPr>
                      <m:chr m:val="̅"/>
                      <m:ctrlPr>
                        <a:rPr lang="en-US" sz="2400" i="1" baseline="0">
                          <a:latin typeface="Cambria Math" panose="02040503050406030204" pitchFamily="18" charset="0"/>
                        </a:rPr>
                      </m:ctrlPr>
                    </m:accPr>
                    <m:e>
                      <m:r>
                        <a:rPr lang="en-US" sz="2400" b="0" i="1" baseline="0">
                          <a:latin typeface="Cambria Math"/>
                        </a:rPr>
                        <m:t>𝑅</m:t>
                      </m:r>
                      <m:r>
                        <a:rPr lang="en-US" sz="2400" b="0" i="1" baseline="0">
                          <a:latin typeface="Cambria Math" panose="02040503050406030204" pitchFamily="18" charset="0"/>
                        </a:rPr>
                        <m:t> </m:t>
                      </m:r>
                    </m:e>
                  </m:acc>
                </m:oMath>
              </a14:m>
              <a:r>
                <a:rPr lang="en-US" sz="2400" baseline="0">
                  <a:latin typeface="Lucida Bright" panose="02040602050505020304" pitchFamily="18" charset="0"/>
                </a:rPr>
                <a:t>= 5.3 lbs.</a:t>
              </a:r>
              <a:endParaRPr lang="en-US" sz="2400">
                <a:latin typeface="Lucida Bright" panose="02040602050505020304" pitchFamily="18" charset="0"/>
              </a:endParaRP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aseline="0">
                  <a:latin typeface="Lucida Bright" panose="02040602050505020304" pitchFamily="18" charset="0"/>
                </a:rPr>
                <a:t>Identify the sample size.</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the sample size n is 5.</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aseline="0">
                  <a:latin typeface="Lucida Bright" panose="02040602050505020304" pitchFamily="18" charset="0"/>
                  <a:cs typeface="+mn-cs"/>
                </a:rPr>
                <a:t>Look up the value of D4 that corresponds to the sample size of 5.</a:t>
              </a:r>
            </a:p>
            <a:p>
              <a:endParaRPr lang="en-US" sz="2400" baseline="0">
                <a:latin typeface="Lucida Bright" panose="02040602050505020304" pitchFamily="18" charset="0"/>
                <a:cs typeface="+mn-cs"/>
              </a:endParaRPr>
            </a:p>
            <a:p>
              <a:r>
                <a:rPr lang="en-US" sz="2400" baseline="0">
                  <a:latin typeface="Lucida Bright" panose="02040602050505020304" pitchFamily="18" charset="0"/>
                  <a:cs typeface="+mn-cs"/>
                </a:rPr>
                <a:t>In this problem that value is 2.115.</a:t>
              </a:r>
              <a:endParaRPr lang="en-US" sz="2400" baseline="0">
                <a:latin typeface="Lucida Bright" panose="02040602050505020304" pitchFamily="18" charset="0"/>
                <a:cs typeface="Calibri" panose="020F0502020204030204" pitchFamily="34" charset="0"/>
              </a:endParaRPr>
            </a:p>
            <a:p>
              <a:endParaRPr lang="en-US" sz="2400"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r>
                <a:rPr lang="en-US" sz="2400" b="1" baseline="0">
                  <a:solidFill>
                    <a:srgbClr val="FF0000"/>
                  </a:solidFill>
                  <a:latin typeface="Lucida Bright" panose="02040602050505020304" pitchFamily="18" charset="0"/>
                  <a:cs typeface="Calibri" panose="020F0502020204030204" pitchFamily="34" charset="0"/>
                </a:rPr>
                <a:t>.</a:t>
              </a:r>
            </a:p>
            <a:p>
              <a:r>
                <a:rPr lang="en-US" sz="2400" baseline="0">
                  <a:solidFill>
                    <a:schemeClr val="dk1"/>
                  </a:solidFill>
                  <a:effectLst/>
                  <a:latin typeface="Lucida Bright" panose="02040602050505020304" pitchFamily="18" charset="0"/>
                  <a:ea typeface="+mn-ea"/>
                  <a:cs typeface="+mn-cs"/>
                </a:rPr>
                <a:t>Look up the value of D3 that corresponds to the sample size of 5.</a:t>
              </a:r>
            </a:p>
            <a:p>
              <a:endParaRPr lang="en-US" sz="2400">
                <a:effectLst/>
                <a:latin typeface="Lucida Bright" panose="02040602050505020304" pitchFamily="18" charset="0"/>
              </a:endParaRPr>
            </a:p>
            <a:p>
              <a:r>
                <a:rPr lang="en-US" sz="2400" baseline="0">
                  <a:solidFill>
                    <a:schemeClr val="dk1"/>
                  </a:solidFill>
                  <a:effectLst/>
                  <a:latin typeface="Lucida Bright" panose="02040602050505020304" pitchFamily="18" charset="0"/>
                  <a:ea typeface="+mn-ea"/>
                  <a:cs typeface="+mn-cs"/>
                </a:rPr>
                <a:t>In this problem that value is 0.000.</a:t>
              </a:r>
              <a:endParaRPr lang="en-US" sz="2400">
                <a:effectLst/>
                <a:latin typeface="Lucida Bright" panose="02040602050505020304" pitchFamily="18" charset="0"/>
              </a:endParaRPr>
            </a:p>
            <a:p>
              <a:endParaRPr lang="en-US" sz="2400" b="0" baseline="0">
                <a:latin typeface="Lucida Bright" panose="02040602050505020304" pitchFamily="18" charset="0"/>
                <a:cs typeface="Calibri" panose="020F0502020204030204" pitchFamily="34" charset="0"/>
              </a:endParaRP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UCL</a:t>
              </a:r>
              <a:r>
                <a:rPr lang="en-US" sz="2000" b="0" baseline="0">
                  <a:solidFill>
                    <a:schemeClr val="dk1"/>
                  </a:solidFill>
                  <a:effectLst/>
                  <a:latin typeface="Lucida Bright" panose="02040602050505020304" pitchFamily="18" charset="0"/>
                  <a:ea typeface="+mn-ea"/>
                  <a:cs typeface="+mn-cs"/>
                </a:rPr>
                <a:t>R</a:t>
              </a:r>
            </a:p>
            <a:p>
              <a:endParaRPr lang="en-US" sz="2000" b="0" baseline="0">
                <a:solidFill>
                  <a:schemeClr val="dk1"/>
                </a:solidFill>
                <a:effectLst/>
                <a:latin typeface="Lucida Bright" panose="02040602050505020304" pitchFamily="18" charset="0"/>
                <a:ea typeface="+mn-ea"/>
                <a:cs typeface="+mn-cs"/>
              </a:endParaRPr>
            </a:p>
            <a:p>
              <a:endParaRPr lang="en-US" sz="2000" b="0" baseline="0">
                <a:solidFill>
                  <a:srgbClr val="FF0000"/>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dk1"/>
                  </a:solidFill>
                  <a:effectLst/>
                  <a:latin typeface="Lucida Bright" panose="02040602050505020304" pitchFamily="18" charset="0"/>
                  <a:ea typeface="+mn-ea"/>
                  <a:cs typeface="+mn-cs"/>
                </a:rPr>
                <a:t>Solve for LCL</a:t>
              </a:r>
              <a:r>
                <a:rPr lang="en-US" sz="2000" b="0" baseline="0">
                  <a:solidFill>
                    <a:schemeClr val="dk1"/>
                  </a:solidFill>
                  <a:effectLst/>
                  <a:latin typeface="Lucida Bright" panose="02040602050505020304" pitchFamily="18" charset="0"/>
                  <a:ea typeface="+mn-ea"/>
                  <a:cs typeface="+mn-cs"/>
                </a:rPr>
                <a:t>R</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endParaRPr lang="en-US" sz="2400" b="0" baseline="0">
                <a:solidFill>
                  <a:schemeClr val="dk1"/>
                </a:solidFill>
                <a:effectLst/>
                <a:latin typeface="Lucida Bright" panose="02040602050505020304" pitchFamily="18" charset="0"/>
                <a:ea typeface="+mn-ea"/>
                <a:cs typeface="+mn-cs"/>
              </a:endParaRP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xdr:txBody>
        </xdr:sp>
      </mc:Choice>
      <mc:Fallback xmlns="">
        <xdr:sp macro="" textlink="">
          <xdr:nvSpPr>
            <xdr:cNvPr id="15" name="TextBox 14">
              <a:extLst>
                <a:ext uri="{FF2B5EF4-FFF2-40B4-BE49-F238E27FC236}">
                  <a16:creationId xmlns:a16="http://schemas.microsoft.com/office/drawing/2014/main" id="{00000000-0008-0000-2300-00000F000000}"/>
                </a:ext>
              </a:extLst>
            </xdr:cNvPr>
            <xdr:cNvSpPr txBox="1"/>
          </xdr:nvSpPr>
          <xdr:spPr>
            <a:xfrm>
              <a:off x="10715625" y="6448425"/>
              <a:ext cx="8763000" cy="11134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a:latin typeface="Lucida Bright" panose="02040602050505020304" pitchFamily="18" charset="0"/>
                </a:rPr>
                <a:t>Identify</a:t>
              </a:r>
              <a:r>
                <a:rPr lang="en-US" sz="2400" baseline="0">
                  <a:latin typeface="Lucida Bright" panose="02040602050505020304" pitchFamily="18" charset="0"/>
                </a:rPr>
                <a:t> the overall process average range: </a:t>
              </a:r>
              <a:r>
                <a:rPr lang="en-US" sz="2400" b="0" i="0" baseline="0">
                  <a:latin typeface="Cambria Math"/>
                </a:rPr>
                <a:t>𝑅</a:t>
              </a:r>
              <a:r>
                <a:rPr lang="en-US" sz="2400" b="0" i="0" baseline="0">
                  <a:latin typeface="Cambria Math" panose="02040503050406030204" pitchFamily="18" charset="0"/>
                </a:rPr>
                <a:t> ̅</a:t>
              </a:r>
              <a:r>
                <a:rPr lang="en-US" sz="2400" baseline="0">
                  <a:latin typeface="Lucida Bright" panose="02040602050505020304" pitchFamily="18" charset="0"/>
                </a:rPr>
                <a:t> </a:t>
              </a:r>
            </a:p>
            <a:p>
              <a:r>
                <a:rPr lang="en-US" sz="2400" baseline="0">
                  <a:latin typeface="Lucida Bright" panose="02040602050505020304" pitchFamily="18" charset="0"/>
                </a:rPr>
                <a:t>In this problem </a:t>
              </a:r>
              <a:r>
                <a:rPr lang="en-US" sz="2400" i="0" baseline="0">
                  <a:latin typeface="Cambria Math" panose="02040503050406030204" pitchFamily="18" charset="0"/>
                </a:rPr>
                <a:t>(</a:t>
              </a:r>
              <a:r>
                <a:rPr lang="en-US" sz="2400" b="0" i="0" baseline="0">
                  <a:latin typeface="Cambria Math"/>
                </a:rPr>
                <a:t>𝑅</a:t>
              </a:r>
              <a:r>
                <a:rPr lang="en-US" sz="2400" b="0" i="0" baseline="0">
                  <a:latin typeface="Cambria Math" panose="02040503050406030204" pitchFamily="18" charset="0"/>
                </a:rPr>
                <a:t> ) ̅</a:t>
              </a:r>
              <a:r>
                <a:rPr lang="en-US" sz="2400" baseline="0">
                  <a:latin typeface="Lucida Bright" panose="02040602050505020304" pitchFamily="18" charset="0"/>
                </a:rPr>
                <a:t>= 5.3 lbs.</a:t>
              </a:r>
              <a:endParaRPr lang="en-US" sz="2400">
                <a:latin typeface="Lucida Bright" panose="02040602050505020304" pitchFamily="18" charset="0"/>
              </a:endParaRP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aseline="0">
                  <a:latin typeface="Lucida Bright" panose="02040602050505020304" pitchFamily="18" charset="0"/>
                </a:rPr>
                <a:t>Identify the sample size.</a:t>
              </a:r>
            </a:p>
            <a:p>
              <a:endParaRPr lang="en-US" sz="2400" baseline="0">
                <a:latin typeface="Lucida Bright" panose="02040602050505020304" pitchFamily="18" charset="0"/>
              </a:endParaRPr>
            </a:p>
            <a:p>
              <a:r>
                <a:rPr lang="en-US" sz="2400" baseline="0">
                  <a:latin typeface="Lucida Bright" panose="02040602050505020304" pitchFamily="18" charset="0"/>
                </a:rPr>
                <a:t>In this problem the sample size n is 5.</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aseline="0">
                  <a:latin typeface="Lucida Bright" panose="02040602050505020304" pitchFamily="18" charset="0"/>
                  <a:cs typeface="+mn-cs"/>
                </a:rPr>
                <a:t>Look up the value of D4 that corresponds to the sample size of 5.</a:t>
              </a:r>
            </a:p>
            <a:p>
              <a:endParaRPr lang="en-US" sz="2400" baseline="0">
                <a:latin typeface="Lucida Bright" panose="02040602050505020304" pitchFamily="18" charset="0"/>
                <a:cs typeface="+mn-cs"/>
              </a:endParaRPr>
            </a:p>
            <a:p>
              <a:r>
                <a:rPr lang="en-US" sz="2400" baseline="0">
                  <a:latin typeface="Lucida Bright" panose="02040602050505020304" pitchFamily="18" charset="0"/>
                  <a:cs typeface="+mn-cs"/>
                </a:rPr>
                <a:t>In this problem that value is 2.115.</a:t>
              </a:r>
              <a:endParaRPr lang="en-US" sz="2400" baseline="0">
                <a:latin typeface="Lucida Bright" panose="02040602050505020304" pitchFamily="18" charset="0"/>
                <a:cs typeface="Calibri" panose="020F0502020204030204" pitchFamily="34" charset="0"/>
              </a:endParaRPr>
            </a:p>
            <a:p>
              <a:endParaRPr lang="en-US" sz="2400"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r>
                <a:rPr lang="en-US" sz="2400" b="1" baseline="0">
                  <a:solidFill>
                    <a:srgbClr val="FF0000"/>
                  </a:solidFill>
                  <a:latin typeface="Lucida Bright" panose="02040602050505020304" pitchFamily="18" charset="0"/>
                  <a:cs typeface="Calibri" panose="020F0502020204030204" pitchFamily="34" charset="0"/>
                </a:rPr>
                <a:t>.</a:t>
              </a:r>
            </a:p>
            <a:p>
              <a:r>
                <a:rPr lang="en-US" sz="2400" baseline="0">
                  <a:solidFill>
                    <a:schemeClr val="dk1"/>
                  </a:solidFill>
                  <a:effectLst/>
                  <a:latin typeface="Lucida Bright" panose="02040602050505020304" pitchFamily="18" charset="0"/>
                  <a:ea typeface="+mn-ea"/>
                  <a:cs typeface="+mn-cs"/>
                </a:rPr>
                <a:t>Look up the value of D3 that corresponds to the sample size of 5.</a:t>
              </a:r>
            </a:p>
            <a:p>
              <a:endParaRPr lang="en-US" sz="2400">
                <a:effectLst/>
                <a:latin typeface="Lucida Bright" panose="02040602050505020304" pitchFamily="18" charset="0"/>
              </a:endParaRPr>
            </a:p>
            <a:p>
              <a:r>
                <a:rPr lang="en-US" sz="2400" baseline="0">
                  <a:solidFill>
                    <a:schemeClr val="dk1"/>
                  </a:solidFill>
                  <a:effectLst/>
                  <a:latin typeface="Lucida Bright" panose="02040602050505020304" pitchFamily="18" charset="0"/>
                  <a:ea typeface="+mn-ea"/>
                  <a:cs typeface="+mn-cs"/>
                </a:rPr>
                <a:t>In this problem that value is 0.000.</a:t>
              </a:r>
              <a:endParaRPr lang="en-US" sz="2400">
                <a:effectLst/>
                <a:latin typeface="Lucida Bright" panose="02040602050505020304" pitchFamily="18" charset="0"/>
              </a:endParaRPr>
            </a:p>
            <a:p>
              <a:endParaRPr lang="en-US" sz="2400" b="0" baseline="0">
                <a:latin typeface="Lucida Bright" panose="02040602050505020304" pitchFamily="18" charset="0"/>
                <a:cs typeface="Calibri" panose="020F0502020204030204" pitchFamily="34" charset="0"/>
              </a:endParaRP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UCL</a:t>
              </a:r>
              <a:r>
                <a:rPr lang="en-US" sz="2000" b="0" baseline="0">
                  <a:solidFill>
                    <a:schemeClr val="dk1"/>
                  </a:solidFill>
                  <a:effectLst/>
                  <a:latin typeface="Lucida Bright" panose="02040602050505020304" pitchFamily="18" charset="0"/>
                  <a:ea typeface="+mn-ea"/>
                  <a:cs typeface="+mn-cs"/>
                </a:rPr>
                <a:t>R</a:t>
              </a:r>
            </a:p>
            <a:p>
              <a:endParaRPr lang="en-US" sz="2000" b="0" baseline="0">
                <a:solidFill>
                  <a:schemeClr val="dk1"/>
                </a:solidFill>
                <a:effectLst/>
                <a:latin typeface="Lucida Bright" panose="02040602050505020304" pitchFamily="18" charset="0"/>
                <a:ea typeface="+mn-ea"/>
                <a:cs typeface="+mn-cs"/>
              </a:endParaRPr>
            </a:p>
            <a:p>
              <a:endParaRPr lang="en-US" sz="2000" b="0" baseline="0">
                <a:solidFill>
                  <a:srgbClr val="FF0000"/>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dk1"/>
                  </a:solidFill>
                  <a:effectLst/>
                  <a:latin typeface="Lucida Bright" panose="02040602050505020304" pitchFamily="18" charset="0"/>
                  <a:ea typeface="+mn-ea"/>
                  <a:cs typeface="+mn-cs"/>
                </a:rPr>
                <a:t>Solve for LCL</a:t>
              </a:r>
              <a:r>
                <a:rPr lang="en-US" sz="2000" b="0" baseline="0">
                  <a:solidFill>
                    <a:schemeClr val="dk1"/>
                  </a:solidFill>
                  <a:effectLst/>
                  <a:latin typeface="Lucida Bright" panose="02040602050505020304" pitchFamily="18" charset="0"/>
                  <a:ea typeface="+mn-ea"/>
                  <a:cs typeface="+mn-cs"/>
                </a:rPr>
                <a:t>R</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endParaRPr lang="en-US" sz="2400" b="0" baseline="0">
                <a:solidFill>
                  <a:schemeClr val="dk1"/>
                </a:solidFill>
                <a:effectLst/>
                <a:latin typeface="Lucida Bright" panose="02040602050505020304" pitchFamily="18" charset="0"/>
                <a:ea typeface="+mn-ea"/>
                <a:cs typeface="+mn-cs"/>
              </a:endParaRP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xdr:txBody>
        </xdr:sp>
      </mc:Fallback>
    </mc:AlternateContent>
    <xdr:clientData/>
  </xdr:twoCellAnchor>
  <xdr:twoCellAnchor>
    <xdr:from>
      <xdr:col>26</xdr:col>
      <xdr:colOff>431798</xdr:colOff>
      <xdr:row>55</xdr:row>
      <xdr:rowOff>35379</xdr:rowOff>
    </xdr:from>
    <xdr:to>
      <xdr:col>35</xdr:col>
      <xdr:colOff>323849</xdr:colOff>
      <xdr:row>60</xdr:row>
      <xdr:rowOff>0</xdr:rowOff>
    </xdr:to>
    <xdr:sp macro="" textlink="">
      <xdr:nvSpPr>
        <xdr:cNvPr id="13" name="TextBox 12">
          <a:extLst>
            <a:ext uri="{FF2B5EF4-FFF2-40B4-BE49-F238E27FC236}">
              <a16:creationId xmlns:a16="http://schemas.microsoft.com/office/drawing/2014/main" id="{00000000-0008-0000-2400-00000D000000}"/>
            </a:ext>
          </a:extLst>
        </xdr:cNvPr>
        <xdr:cNvSpPr txBox="1"/>
      </xdr:nvSpPr>
      <xdr:spPr>
        <a:xfrm>
          <a:off x="20586698" y="11617779"/>
          <a:ext cx="5378451" cy="91712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2800" b="1" i="0" baseline="0">
              <a:solidFill>
                <a:srgbClr val="FF0000"/>
              </a:solidFill>
              <a:latin typeface="Lucida Bright" panose="02040602050505020304" pitchFamily="18" charset="0"/>
            </a:rPr>
            <a:t>LCL</a:t>
          </a:r>
          <a:r>
            <a:rPr lang="en-US" sz="1800" b="1" i="0" baseline="0">
              <a:solidFill>
                <a:srgbClr val="FF0000"/>
              </a:solidFill>
              <a:latin typeface="Lucida Bright" panose="02040602050505020304" pitchFamily="18" charset="0"/>
            </a:rPr>
            <a:t>R</a:t>
          </a:r>
          <a:r>
            <a:rPr lang="en-US" sz="2800" b="1" i="0" baseline="0">
              <a:latin typeface="Lucida Bright" panose="02040602050505020304" pitchFamily="18" charset="0"/>
            </a:rPr>
            <a:t> </a:t>
          </a:r>
          <a:r>
            <a:rPr lang="en-US" sz="2800" b="0" i="0" baseline="0">
              <a:latin typeface="Lucida Bright" panose="02040602050505020304" pitchFamily="18" charset="0"/>
            </a:rPr>
            <a:t>=  0 * </a:t>
          </a:r>
          <a:r>
            <a:rPr lang="en-US" sz="2800" b="0" i="0" baseline="0">
              <a:solidFill>
                <a:srgbClr val="C00000"/>
              </a:solidFill>
              <a:latin typeface="Lucida Bright" panose="02040602050505020304" pitchFamily="18" charset="0"/>
            </a:rPr>
            <a:t>5.3 </a:t>
          </a:r>
          <a:r>
            <a:rPr lang="en-US" sz="2800" b="0" i="0" baseline="0">
              <a:latin typeface="Lucida Bright" panose="02040602050505020304" pitchFamily="18" charset="0"/>
            </a:rPr>
            <a:t>= </a:t>
          </a:r>
          <a:r>
            <a:rPr lang="en-US" sz="2800" b="1" i="0" baseline="0">
              <a:solidFill>
                <a:srgbClr val="C00000"/>
              </a:solidFill>
              <a:latin typeface="Lucida Bright" panose="02040602050505020304" pitchFamily="18" charset="0"/>
            </a:rPr>
            <a:t>0</a:t>
          </a:r>
          <a:r>
            <a:rPr lang="en-US" sz="2800" b="0" i="0" baseline="0">
              <a:latin typeface="Lucida Bright" panose="02040602050505020304" pitchFamily="18" charset="0"/>
            </a:rPr>
            <a:t> lb.</a:t>
          </a:r>
          <a:endParaRPr lang="en-US" sz="2800" b="0" i="0">
            <a:latin typeface="Lucida Bright" panose="02040602050505020304" pitchFamily="18"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102508</xdr:colOff>
      <xdr:row>1</xdr:row>
      <xdr:rowOff>42635</xdr:rowOff>
    </xdr:from>
    <xdr:to>
      <xdr:col>2</xdr:col>
      <xdr:colOff>1111250</xdr:colOff>
      <xdr:row>7</xdr:row>
      <xdr:rowOff>142875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500-000003000000}"/>
            </a:ext>
          </a:extLst>
        </xdr:cNvPr>
        <xdr:cNvSpPr/>
      </xdr:nvSpPr>
      <xdr:spPr>
        <a:xfrm>
          <a:off x="705758" y="233135"/>
          <a:ext cx="1611992" cy="124324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11</xdr:col>
      <xdr:colOff>825500</xdr:colOff>
      <xdr:row>12</xdr:row>
      <xdr:rowOff>101600</xdr:rowOff>
    </xdr:from>
    <xdr:to>
      <xdr:col>11</xdr:col>
      <xdr:colOff>841828</xdr:colOff>
      <xdr:row>35</xdr:row>
      <xdr:rowOff>48986</xdr:rowOff>
    </xdr:to>
    <xdr:cxnSp macro="">
      <xdr:nvCxnSpPr>
        <xdr:cNvPr id="4" name="Straight Connector 3">
          <a:extLst>
            <a:ext uri="{FF2B5EF4-FFF2-40B4-BE49-F238E27FC236}">
              <a16:creationId xmlns:a16="http://schemas.microsoft.com/office/drawing/2014/main" id="{00000000-0008-0000-2500-000004000000}"/>
            </a:ext>
          </a:extLst>
        </xdr:cNvPr>
        <xdr:cNvCxnSpPr/>
      </xdr:nvCxnSpPr>
      <xdr:spPr>
        <a:xfrm>
          <a:off x="10845800" y="2296160"/>
          <a:ext cx="16328" cy="702636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990601</xdr:colOff>
      <xdr:row>1</xdr:row>
      <xdr:rowOff>63499</xdr:rowOff>
    </xdr:from>
    <xdr:to>
      <xdr:col>9</xdr:col>
      <xdr:colOff>190501</xdr:colOff>
      <xdr:row>8</xdr:row>
      <xdr:rowOff>0</xdr:rowOff>
    </xdr:to>
    <xdr:sp macro="" textlink="">
      <xdr:nvSpPr>
        <xdr:cNvPr id="6" name="Rounded Rectangle 5">
          <a:extLst>
            <a:ext uri="{FF2B5EF4-FFF2-40B4-BE49-F238E27FC236}">
              <a16:creationId xmlns:a16="http://schemas.microsoft.com/office/drawing/2014/main" id="{00000000-0008-0000-2500-000006000000}"/>
            </a:ext>
          </a:extLst>
        </xdr:cNvPr>
        <xdr:cNvSpPr/>
      </xdr:nvSpPr>
      <xdr:spPr>
        <a:xfrm>
          <a:off x="3403601" y="241299"/>
          <a:ext cx="5549900" cy="118110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3</a:t>
          </a:r>
        </a:p>
      </xdr:txBody>
    </xdr:sp>
    <xdr:clientData/>
  </xdr:twoCellAnchor>
  <xdr:twoCellAnchor>
    <xdr:from>
      <xdr:col>1</xdr:col>
      <xdr:colOff>41275</xdr:colOff>
      <xdr:row>10</xdr:row>
      <xdr:rowOff>78923</xdr:rowOff>
    </xdr:from>
    <xdr:to>
      <xdr:col>11</xdr:col>
      <xdr:colOff>168274</xdr:colOff>
      <xdr:row>14</xdr:row>
      <xdr:rowOff>133350</xdr:rowOff>
    </xdr:to>
    <xdr:sp macro="" textlink="">
      <xdr:nvSpPr>
        <xdr:cNvPr id="7" name="TextBox 6">
          <a:extLst>
            <a:ext uri="{FF2B5EF4-FFF2-40B4-BE49-F238E27FC236}">
              <a16:creationId xmlns:a16="http://schemas.microsoft.com/office/drawing/2014/main" id="{00000000-0008-0000-2500-000007000000}"/>
            </a:ext>
          </a:extLst>
        </xdr:cNvPr>
        <xdr:cNvSpPr txBox="1"/>
      </xdr:nvSpPr>
      <xdr:spPr>
        <a:xfrm>
          <a:off x="644525" y="1983923"/>
          <a:ext cx="9270999" cy="8164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a:t>
          </a:r>
          <a:r>
            <a:rPr lang="en-US" sz="2000" b="0" i="0" baseline="0">
              <a:latin typeface="Lucida Bright" panose="02040602050505020304" pitchFamily="18" charset="0"/>
            </a:rPr>
            <a:t> following table provides us with the necessary Factors</a:t>
          </a:r>
          <a:r>
            <a:rPr lang="en-US" sz="2000" baseline="0"/>
            <a:t>.</a:t>
          </a:r>
          <a:endParaRPr lang="en-US" sz="2000"/>
        </a:p>
      </xdr:txBody>
    </xdr:sp>
    <xdr:clientData/>
  </xdr:twoCellAnchor>
  <xdr:twoCellAnchor>
    <xdr:from>
      <xdr:col>0</xdr:col>
      <xdr:colOff>549274</xdr:colOff>
      <xdr:row>30</xdr:row>
      <xdr:rowOff>69398</xdr:rowOff>
    </xdr:from>
    <xdr:to>
      <xdr:col>10</xdr:col>
      <xdr:colOff>47625</xdr:colOff>
      <xdr:row>39</xdr:row>
      <xdr:rowOff>180975</xdr:rowOff>
    </xdr:to>
    <xdr:sp macro="" textlink="">
      <xdr:nvSpPr>
        <xdr:cNvPr id="8" name="TextBox 7">
          <a:extLst>
            <a:ext uri="{FF2B5EF4-FFF2-40B4-BE49-F238E27FC236}">
              <a16:creationId xmlns:a16="http://schemas.microsoft.com/office/drawing/2014/main" id="{00000000-0008-0000-2500-000008000000}"/>
            </a:ext>
          </a:extLst>
        </xdr:cNvPr>
        <xdr:cNvSpPr txBox="1"/>
      </xdr:nvSpPr>
      <xdr:spPr>
        <a:xfrm>
          <a:off x="549274" y="7229023"/>
          <a:ext cx="8642351" cy="18260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The average range of a product at Clinton Manufacturing</a:t>
          </a:r>
          <a:r>
            <a:rPr lang="en-US" sz="2400" b="0" i="0" baseline="0">
              <a:latin typeface="Lucida Bright" panose="02040602050505020304" pitchFamily="18" charset="0"/>
            </a:rPr>
            <a:t> is </a:t>
          </a:r>
          <a:r>
            <a:rPr lang="en-US" sz="2400" b="1" i="0" baseline="0">
              <a:solidFill>
                <a:srgbClr val="FF0000"/>
              </a:solidFill>
              <a:latin typeface="Lucida Bright" panose="02040602050505020304" pitchFamily="18" charset="0"/>
            </a:rPr>
            <a:t>5.3</a:t>
          </a:r>
          <a:r>
            <a:rPr lang="en-US" sz="2400" b="0" i="0" baseline="0">
              <a:solidFill>
                <a:srgbClr val="FF0000"/>
              </a:solidFill>
              <a:latin typeface="Lucida Bright" panose="02040602050505020304" pitchFamily="18" charset="0"/>
            </a:rPr>
            <a:t> </a:t>
          </a:r>
          <a:r>
            <a:rPr lang="en-US" sz="2400" b="0" i="0" baseline="0">
              <a:latin typeface="Lucida Bright" panose="02040602050505020304" pitchFamily="18" charset="0"/>
            </a:rPr>
            <a:t>pounds. With a sample size of </a:t>
          </a:r>
          <a:r>
            <a:rPr lang="en-US" sz="2400" b="1" i="0" baseline="0">
              <a:solidFill>
                <a:srgbClr val="FF0000"/>
              </a:solidFill>
              <a:latin typeface="Lucida Bright" panose="02040602050505020304" pitchFamily="18" charset="0"/>
            </a:rPr>
            <a:t>5</a:t>
          </a:r>
          <a:r>
            <a:rPr lang="en-US" sz="2400" b="0" i="0" baseline="0">
              <a:latin typeface="Lucida Bright" panose="02040602050505020304" pitchFamily="18" charset="0"/>
            </a:rPr>
            <a:t>, owner Roy Clinton wants to determine the upper and lower control chart limits.</a:t>
          </a:r>
          <a:endParaRPr lang="en-US" sz="2400" b="0" i="0">
            <a:latin typeface="Lucida Bright" panose="02040602050505020304" pitchFamily="18" charset="0"/>
          </a:endParaRPr>
        </a:p>
      </xdr:txBody>
    </xdr:sp>
    <xdr:clientData/>
  </xdr:twoCellAnchor>
  <xdr:twoCellAnchor>
    <xdr:from>
      <xdr:col>13</xdr:col>
      <xdr:colOff>321469</xdr:colOff>
      <xdr:row>4</xdr:row>
      <xdr:rowOff>0</xdr:rowOff>
    </xdr:from>
    <xdr:to>
      <xdr:col>18</xdr:col>
      <xdr:colOff>41652</xdr:colOff>
      <xdr:row>8</xdr:row>
      <xdr:rowOff>142875</xdr:rowOff>
    </xdr:to>
    <xdr:sp macro="" textlink="">
      <xdr:nvSpPr>
        <xdr:cNvPr id="12" name="Rounded Rectangle 4">
          <a:hlinkClick xmlns:r="http://schemas.openxmlformats.org/officeDocument/2006/relationships" r:id="rId2"/>
          <a:extLst>
            <a:ext uri="{FF2B5EF4-FFF2-40B4-BE49-F238E27FC236}">
              <a16:creationId xmlns:a16="http://schemas.microsoft.com/office/drawing/2014/main" id="{00000000-0008-0000-2500-00000C000000}"/>
            </a:ext>
          </a:extLst>
        </xdr:cNvPr>
        <xdr:cNvSpPr/>
      </xdr:nvSpPr>
      <xdr:spPr>
        <a:xfrm>
          <a:off x="11739563" y="762000"/>
          <a:ext cx="353018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556985</xdr:colOff>
      <xdr:row>9</xdr:row>
      <xdr:rowOff>97972</xdr:rowOff>
    </xdr:from>
    <xdr:to>
      <xdr:col>11</xdr:col>
      <xdr:colOff>56243</xdr:colOff>
      <xdr:row>18</xdr:row>
      <xdr:rowOff>152400</xdr:rowOff>
    </xdr:to>
    <xdr:sp macro="" textlink="">
      <xdr:nvSpPr>
        <xdr:cNvPr id="2" name="TextBox 1">
          <a:extLst>
            <a:ext uri="{FF2B5EF4-FFF2-40B4-BE49-F238E27FC236}">
              <a16:creationId xmlns:a16="http://schemas.microsoft.com/office/drawing/2014/main" id="{00000000-0008-0000-2600-000002000000}"/>
            </a:ext>
          </a:extLst>
        </xdr:cNvPr>
        <xdr:cNvSpPr txBox="1"/>
      </xdr:nvSpPr>
      <xdr:spPr>
        <a:xfrm>
          <a:off x="556985" y="1812472"/>
          <a:ext cx="9290958" cy="176892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Because process standard deviations are either not available or difficult to compute, we usually calculate control limits based on the </a:t>
          </a:r>
          <a:r>
            <a:rPr lang="en-US" sz="2400" b="0" i="0">
              <a:solidFill>
                <a:srgbClr val="FF0000"/>
              </a:solidFill>
              <a:latin typeface="Lucida Bright" panose="02040602050505020304" pitchFamily="18" charset="0"/>
            </a:rPr>
            <a:t>average</a:t>
          </a:r>
          <a:r>
            <a:rPr lang="en-US" sz="2400" b="0" i="0">
              <a:latin typeface="Lucida Bright" panose="02040602050505020304" pitchFamily="18" charset="0"/>
            </a:rPr>
            <a:t> </a:t>
          </a:r>
          <a:r>
            <a:rPr lang="en-US" sz="2400" b="0" i="0">
              <a:solidFill>
                <a:srgbClr val="FF0000"/>
              </a:solidFill>
              <a:latin typeface="Lucida Bright" panose="02040602050505020304" pitchFamily="18" charset="0"/>
            </a:rPr>
            <a:t>sample range </a:t>
          </a:r>
          <a:r>
            <a:rPr lang="en-US" sz="2400" b="0" i="0">
              <a:latin typeface="Lucida Bright" panose="02040602050505020304" pitchFamily="18" charset="0"/>
            </a:rPr>
            <a:t>values rather than on standard deviations. </a:t>
          </a:r>
        </a:p>
      </xdr:txBody>
    </xdr:sp>
    <xdr:clientData/>
  </xdr:twoCellAnchor>
  <xdr:twoCellAnchor>
    <xdr:from>
      <xdr:col>1</xdr:col>
      <xdr:colOff>166008</xdr:colOff>
      <xdr:row>1</xdr:row>
      <xdr:rowOff>17235</xdr:rowOff>
    </xdr:from>
    <xdr:to>
      <xdr:col>2</xdr:col>
      <xdr:colOff>1054100</xdr:colOff>
      <xdr:row>6</xdr:row>
      <xdr:rowOff>137886</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600-000003000000}"/>
            </a:ext>
          </a:extLst>
        </xdr:cNvPr>
        <xdr:cNvSpPr/>
      </xdr:nvSpPr>
      <xdr:spPr>
        <a:xfrm>
          <a:off x="775608" y="207735"/>
          <a:ext cx="1497692" cy="10731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11</xdr:col>
      <xdr:colOff>396875</xdr:colOff>
      <xdr:row>10</xdr:row>
      <xdr:rowOff>149225</xdr:rowOff>
    </xdr:from>
    <xdr:to>
      <xdr:col>11</xdr:col>
      <xdr:colOff>413203</xdr:colOff>
      <xdr:row>42</xdr:row>
      <xdr:rowOff>96611</xdr:rowOff>
    </xdr:to>
    <xdr:cxnSp macro="">
      <xdr:nvCxnSpPr>
        <xdr:cNvPr id="4" name="Straight Connector 3">
          <a:extLst>
            <a:ext uri="{FF2B5EF4-FFF2-40B4-BE49-F238E27FC236}">
              <a16:creationId xmlns:a16="http://schemas.microsoft.com/office/drawing/2014/main" id="{00000000-0008-0000-2600-000004000000}"/>
            </a:ext>
          </a:extLst>
        </xdr:cNvPr>
        <xdr:cNvCxnSpPr/>
      </xdr:nvCxnSpPr>
      <xdr:spPr>
        <a:xfrm>
          <a:off x="10160000" y="2054225"/>
          <a:ext cx="16328" cy="72435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694530</xdr:colOff>
      <xdr:row>1</xdr:row>
      <xdr:rowOff>25400</xdr:rowOff>
    </xdr:from>
    <xdr:to>
      <xdr:col>10</xdr:col>
      <xdr:colOff>23812</xdr:colOff>
      <xdr:row>8</xdr:row>
      <xdr:rowOff>63500</xdr:rowOff>
    </xdr:to>
    <xdr:sp macro="" textlink="">
      <xdr:nvSpPr>
        <xdr:cNvPr id="5" name="Rounded Rectangle 13">
          <a:extLst>
            <a:ext uri="{FF2B5EF4-FFF2-40B4-BE49-F238E27FC236}">
              <a16:creationId xmlns:a16="http://schemas.microsoft.com/office/drawing/2014/main" id="{00000000-0008-0000-2600-000005000000}"/>
            </a:ext>
          </a:extLst>
        </xdr:cNvPr>
        <xdr:cNvSpPr/>
      </xdr:nvSpPr>
      <xdr:spPr>
        <a:xfrm>
          <a:off x="3044030" y="215900"/>
          <a:ext cx="6123782" cy="13716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2</a:t>
          </a:r>
        </a:p>
      </xdr:txBody>
    </xdr:sp>
    <xdr:clientData/>
  </xdr:twoCellAnchor>
  <xdr:twoCellAnchor>
    <xdr:from>
      <xdr:col>0</xdr:col>
      <xdr:colOff>539750</xdr:colOff>
      <xdr:row>19</xdr:row>
      <xdr:rowOff>110673</xdr:rowOff>
    </xdr:from>
    <xdr:to>
      <xdr:col>11</xdr:col>
      <xdr:colOff>44449</xdr:colOff>
      <xdr:row>23</xdr:row>
      <xdr:rowOff>133350</xdr:rowOff>
    </xdr:to>
    <xdr:sp macro="" textlink="">
      <xdr:nvSpPr>
        <xdr:cNvPr id="6" name="TextBox 5">
          <a:extLst>
            <a:ext uri="{FF2B5EF4-FFF2-40B4-BE49-F238E27FC236}">
              <a16:creationId xmlns:a16="http://schemas.microsoft.com/office/drawing/2014/main" id="{00000000-0008-0000-2600-000006000000}"/>
            </a:ext>
          </a:extLst>
        </xdr:cNvPr>
        <xdr:cNvSpPr txBox="1"/>
      </xdr:nvSpPr>
      <xdr:spPr>
        <a:xfrm>
          <a:off x="539750" y="3730173"/>
          <a:ext cx="9296399" cy="7846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latin typeface="Lucida Bright" panose="02040602050505020304" pitchFamily="18" charset="0"/>
            </a:rPr>
            <a:t>The</a:t>
          </a:r>
          <a:r>
            <a:rPr lang="en-US" sz="2400" b="0" i="0" baseline="0">
              <a:latin typeface="Lucida Bright" panose="02040602050505020304" pitchFamily="18" charset="0"/>
            </a:rPr>
            <a:t> following table provides us with the necessary factors.</a:t>
          </a:r>
          <a:endParaRPr lang="en-US" sz="2400" b="0" i="0">
            <a:latin typeface="Lucida Bright" panose="02040602050505020304" pitchFamily="18" charset="0"/>
          </a:endParaRPr>
        </a:p>
      </xdr:txBody>
    </xdr:sp>
    <xdr:clientData/>
  </xdr:twoCellAnchor>
  <xdr:twoCellAnchor>
    <xdr:from>
      <xdr:col>11</xdr:col>
      <xdr:colOff>806449</xdr:colOff>
      <xdr:row>11</xdr:row>
      <xdr:rowOff>69398</xdr:rowOff>
    </xdr:from>
    <xdr:to>
      <xdr:col>26</xdr:col>
      <xdr:colOff>95250</xdr:colOff>
      <xdr:row>33</xdr:row>
      <xdr:rowOff>190500</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2600-000007000000}"/>
                </a:ext>
              </a:extLst>
            </xdr:cNvPr>
            <xdr:cNvSpPr txBox="1"/>
          </xdr:nvSpPr>
          <xdr:spPr>
            <a:xfrm>
              <a:off x="10598149" y="2164898"/>
              <a:ext cx="9652001" cy="56075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Super</a:t>
              </a:r>
              <a:r>
                <a:rPr lang="en-US" sz="2800" b="0" i="0" baseline="0">
                  <a:latin typeface="Lucida Bright" panose="02040602050505020304" pitchFamily="18" charset="0"/>
                </a:rPr>
                <a:t> Cola bottles soft drinks labeled "net weight </a:t>
              </a:r>
              <a:r>
                <a:rPr lang="en-US" sz="2800" b="1" i="0" baseline="0">
                  <a:solidFill>
                    <a:srgbClr val="FF0000"/>
                  </a:solidFill>
                  <a:latin typeface="Lucida Bright" panose="02040602050505020304" pitchFamily="18" charset="0"/>
                </a:rPr>
                <a:t>12</a:t>
              </a:r>
              <a:r>
                <a:rPr lang="en-US" sz="2800" b="0" i="0" baseline="0">
                  <a:latin typeface="Lucida Bright" panose="02040602050505020304" pitchFamily="18" charset="0"/>
                </a:rPr>
                <a:t> ounces." </a:t>
              </a:r>
            </a:p>
            <a:p>
              <a:endParaRPr lang="en-US" sz="2800" b="0" i="0" baseline="0">
                <a:latin typeface="Lucida Bright" panose="02040602050505020304" pitchFamily="18" charset="0"/>
              </a:endParaRPr>
            </a:p>
            <a:p>
              <a:r>
                <a:rPr lang="en-US" sz="2800" b="0" i="0" baseline="0">
                  <a:latin typeface="Lucida Bright" panose="02040602050505020304" pitchFamily="18" charset="0"/>
                </a:rPr>
                <a:t>Indeed, an overall process average of </a:t>
              </a:r>
              <a:r>
                <a:rPr lang="en-US" sz="2800" b="1" i="0" baseline="0">
                  <a:solidFill>
                    <a:srgbClr val="FF0000"/>
                  </a:solidFill>
                  <a:latin typeface="Lucida Bright" panose="02040602050505020304" pitchFamily="18" charset="0"/>
                </a:rPr>
                <a:t>12 ounces (</a:t>
              </a:r>
              <a14:m>
                <m:oMath xmlns:m="http://schemas.openxmlformats.org/officeDocument/2006/math">
                  <m:acc>
                    <m:accPr>
                      <m:chr m:val="̿"/>
                      <m:ctrlPr>
                        <a:rPr lang="en-US" sz="2800" b="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a:ea typeface="+mn-ea"/>
                          <a:cs typeface="+mn-cs"/>
                        </a:rPr>
                        <m:t>𝑋</m:t>
                      </m:r>
                    </m:e>
                  </m:acc>
                </m:oMath>
              </a14:m>
              <a:r>
                <a:rPr lang="en-US" sz="2800" b="1" i="0" baseline="0">
                  <a:solidFill>
                    <a:srgbClr val="FF0000"/>
                  </a:solidFill>
                  <a:latin typeface="Lucida Bright" panose="02040602050505020304" pitchFamily="18" charset="0"/>
                </a:rPr>
                <a:t>) </a:t>
              </a:r>
              <a:r>
                <a:rPr lang="en-US" sz="2800" b="0" i="0" baseline="0">
                  <a:latin typeface="Lucida Bright" panose="02040602050505020304" pitchFamily="18" charset="0"/>
                </a:rPr>
                <a:t>has been found by taking many samples, in which each sample contained </a:t>
              </a:r>
              <a:r>
                <a:rPr lang="en-US" sz="2800" b="1" i="0" baseline="0">
                  <a:solidFill>
                    <a:srgbClr val="FF0000"/>
                  </a:solidFill>
                  <a:latin typeface="Lucida Bright" panose="02040602050505020304" pitchFamily="18" charset="0"/>
                </a:rPr>
                <a:t>5 bottle. </a:t>
              </a:r>
            </a:p>
            <a:p>
              <a:endParaRPr lang="en-US" sz="2800" b="1" i="0" baseline="0">
                <a:solidFill>
                  <a:srgbClr val="FF0000"/>
                </a:solidFill>
                <a:latin typeface="Lucida Bright" panose="02040602050505020304" pitchFamily="18" charset="0"/>
              </a:endParaRPr>
            </a:p>
            <a:p>
              <a:r>
                <a:rPr lang="en-US" sz="2800" b="0" i="0" baseline="0">
                  <a:latin typeface="Lucida Bright" panose="02040602050505020304" pitchFamily="18" charset="0"/>
                </a:rPr>
                <a:t>The average range of the process is </a:t>
              </a:r>
              <a:r>
                <a:rPr lang="en-US" sz="2800" b="1" i="0" baseline="0">
                  <a:solidFill>
                    <a:srgbClr val="FF0000"/>
                  </a:solidFill>
                  <a:latin typeface="Lucida Bright" panose="02040602050505020304" pitchFamily="18" charset="0"/>
                </a:rPr>
                <a:t>0.25</a:t>
              </a:r>
              <a:r>
                <a:rPr lang="en-US" sz="2800" b="1" i="0" baseline="0">
                  <a:latin typeface="Lucida Bright" panose="02040602050505020304" pitchFamily="18" charset="0"/>
                </a:rPr>
                <a:t> </a:t>
              </a:r>
              <a:r>
                <a:rPr lang="en-US" sz="2800" b="0" i="0" baseline="0">
                  <a:latin typeface="Lucida Bright" panose="02040602050505020304" pitchFamily="18" charset="0"/>
                </a:rPr>
                <a:t>ounces (</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𝑅</m:t>
                      </m:r>
                    </m:e>
                  </m:acc>
                </m:oMath>
              </a14:m>
              <a:r>
                <a:rPr lang="en-US" sz="2800" b="0" i="0" baseline="0">
                  <a:latin typeface="Lucida Bright" panose="02040602050505020304" pitchFamily="18" charset="0"/>
                </a:rPr>
                <a:t>)</a:t>
              </a:r>
            </a:p>
            <a:p>
              <a:endParaRPr lang="en-US" sz="2800" b="0" i="0" baseline="0">
                <a:latin typeface="Lucida Bright" panose="02040602050505020304" pitchFamily="18" charset="0"/>
              </a:endParaRPr>
            </a:p>
            <a:p>
              <a:r>
                <a:rPr lang="en-US" sz="2800" b="0" i="0" baseline="0">
                  <a:latin typeface="Lucida Bright" panose="02040602050505020304" pitchFamily="18" charset="0"/>
                </a:rPr>
                <a:t>The OM team wants to determine the upper and lower control limits for sample means in this process.</a:t>
              </a:r>
              <a:endParaRPr lang="en-US" sz="2800" b="0" i="0">
                <a:latin typeface="Lucida Bright" panose="02040602050505020304" pitchFamily="18" charset="0"/>
              </a:endParaRPr>
            </a:p>
          </xdr:txBody>
        </xdr:sp>
      </mc:Choice>
      <mc:Fallback xmlns="">
        <xdr:sp macro="" textlink="">
          <xdr:nvSpPr>
            <xdr:cNvPr id="7" name="TextBox 6">
              <a:extLst>
                <a:ext uri="{FF2B5EF4-FFF2-40B4-BE49-F238E27FC236}">
                  <a16:creationId xmlns:a16="http://schemas.microsoft.com/office/drawing/2014/main" id="{00000000-0008-0000-2500-000007000000}"/>
                </a:ext>
              </a:extLst>
            </xdr:cNvPr>
            <xdr:cNvSpPr txBox="1"/>
          </xdr:nvSpPr>
          <xdr:spPr>
            <a:xfrm>
              <a:off x="10598149" y="2164898"/>
              <a:ext cx="9652001" cy="56075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latin typeface="Lucida Bright" panose="02040602050505020304" pitchFamily="18" charset="0"/>
                </a:rPr>
                <a:t>Super</a:t>
              </a:r>
              <a:r>
                <a:rPr lang="en-US" sz="2800" b="0" i="0" baseline="0">
                  <a:latin typeface="Lucida Bright" panose="02040602050505020304" pitchFamily="18" charset="0"/>
                </a:rPr>
                <a:t> Cola bottles soft drinks labeled "net weight </a:t>
              </a:r>
              <a:r>
                <a:rPr lang="en-US" sz="2800" b="1" i="0" baseline="0">
                  <a:solidFill>
                    <a:srgbClr val="FF0000"/>
                  </a:solidFill>
                  <a:latin typeface="Lucida Bright" panose="02040602050505020304" pitchFamily="18" charset="0"/>
                </a:rPr>
                <a:t>12</a:t>
              </a:r>
              <a:r>
                <a:rPr lang="en-US" sz="2800" b="0" i="0" baseline="0">
                  <a:latin typeface="Lucida Bright" panose="02040602050505020304" pitchFamily="18" charset="0"/>
                </a:rPr>
                <a:t> ounces." </a:t>
              </a:r>
            </a:p>
            <a:p>
              <a:endParaRPr lang="en-US" sz="2800" b="0" i="0" baseline="0">
                <a:latin typeface="Lucida Bright" panose="02040602050505020304" pitchFamily="18" charset="0"/>
              </a:endParaRPr>
            </a:p>
            <a:p>
              <a:r>
                <a:rPr lang="en-US" sz="2800" b="0" i="0" baseline="0">
                  <a:latin typeface="Lucida Bright" panose="02040602050505020304" pitchFamily="18" charset="0"/>
                </a:rPr>
                <a:t>Indeed, an overall process average of </a:t>
              </a:r>
              <a:r>
                <a:rPr lang="en-US" sz="2800" b="1" i="0" baseline="0">
                  <a:solidFill>
                    <a:srgbClr val="FF0000"/>
                  </a:solidFill>
                  <a:latin typeface="Lucida Bright" panose="02040602050505020304" pitchFamily="18" charset="0"/>
                </a:rPr>
                <a:t>12 ounces (</a:t>
              </a:r>
              <a:r>
                <a:rPr lang="en-US" sz="2800" b="0" i="0" baseline="0">
                  <a:solidFill>
                    <a:schemeClr val="dk1"/>
                  </a:solidFill>
                  <a:effectLst/>
                  <a:latin typeface="Cambria Math"/>
                  <a:ea typeface="+mn-ea"/>
                  <a:cs typeface="+mn-cs"/>
                </a:rPr>
                <a:t>𝑋</a:t>
              </a:r>
              <a:r>
                <a:rPr lang="en-US" sz="2800" b="0" i="0" baseline="0">
                  <a:solidFill>
                    <a:schemeClr val="dk1"/>
                  </a:solidFill>
                  <a:effectLst/>
                  <a:latin typeface="Cambria Math" panose="02040503050406030204" pitchFamily="18" charset="0"/>
                  <a:ea typeface="+mn-ea"/>
                  <a:cs typeface="+mn-cs"/>
                </a:rPr>
                <a:t> ̿</a:t>
              </a:r>
              <a:r>
                <a:rPr lang="en-US" sz="2800" b="1" i="0" baseline="0">
                  <a:solidFill>
                    <a:srgbClr val="FF0000"/>
                  </a:solidFill>
                  <a:latin typeface="Lucida Bright" panose="02040602050505020304" pitchFamily="18" charset="0"/>
                </a:rPr>
                <a:t>) </a:t>
              </a:r>
              <a:r>
                <a:rPr lang="en-US" sz="2800" b="0" i="0" baseline="0">
                  <a:latin typeface="Lucida Bright" panose="02040602050505020304" pitchFamily="18" charset="0"/>
                </a:rPr>
                <a:t>has been found by taking many samples, in which each sample contained </a:t>
              </a:r>
              <a:r>
                <a:rPr lang="en-US" sz="2800" b="1" i="0" baseline="0">
                  <a:solidFill>
                    <a:srgbClr val="FF0000"/>
                  </a:solidFill>
                  <a:latin typeface="Lucida Bright" panose="02040602050505020304" pitchFamily="18" charset="0"/>
                </a:rPr>
                <a:t>5 bottle. </a:t>
              </a:r>
            </a:p>
            <a:p>
              <a:endParaRPr lang="en-US" sz="2800" b="1" i="0" baseline="0">
                <a:solidFill>
                  <a:srgbClr val="FF0000"/>
                </a:solidFill>
                <a:latin typeface="Lucida Bright" panose="02040602050505020304" pitchFamily="18" charset="0"/>
              </a:endParaRPr>
            </a:p>
            <a:p>
              <a:r>
                <a:rPr lang="en-US" sz="2800" b="0" i="0" baseline="0">
                  <a:latin typeface="Lucida Bright" panose="02040602050505020304" pitchFamily="18" charset="0"/>
                </a:rPr>
                <a:t>The average range of the process is </a:t>
              </a:r>
              <a:r>
                <a:rPr lang="en-US" sz="2800" b="1" i="0" baseline="0">
                  <a:solidFill>
                    <a:srgbClr val="FF0000"/>
                  </a:solidFill>
                  <a:latin typeface="Lucida Bright" panose="02040602050505020304" pitchFamily="18" charset="0"/>
                </a:rPr>
                <a:t>0.25</a:t>
              </a:r>
              <a:r>
                <a:rPr lang="en-US" sz="2800" b="1" i="0" baseline="0">
                  <a:latin typeface="Lucida Bright" panose="02040602050505020304" pitchFamily="18" charset="0"/>
                </a:rPr>
                <a:t> </a:t>
              </a:r>
              <a:r>
                <a:rPr lang="en-US" sz="2800" b="0" i="0" baseline="0">
                  <a:latin typeface="Lucida Bright" panose="02040602050505020304" pitchFamily="18" charset="0"/>
                </a:rPr>
                <a:t>ounces (</a:t>
              </a:r>
              <a:r>
                <a:rPr lang="en-US" sz="2800" b="0" i="0" baseline="0">
                  <a:latin typeface="Cambria Math"/>
                </a:rPr>
                <a:t>𝑅</a:t>
              </a:r>
              <a:r>
                <a:rPr lang="en-US" sz="2800" b="0" i="0" baseline="0">
                  <a:latin typeface="Cambria Math" panose="02040503050406030204" pitchFamily="18" charset="0"/>
                </a:rPr>
                <a:t> ̅</a:t>
              </a:r>
              <a:r>
                <a:rPr lang="en-US" sz="2800" b="0" i="0" baseline="0">
                  <a:latin typeface="Lucida Bright" panose="02040602050505020304" pitchFamily="18" charset="0"/>
                </a:rPr>
                <a:t>)</a:t>
              </a:r>
            </a:p>
            <a:p>
              <a:endParaRPr lang="en-US" sz="2800" b="0" i="0" baseline="0">
                <a:latin typeface="Lucida Bright" panose="02040602050505020304" pitchFamily="18" charset="0"/>
              </a:endParaRPr>
            </a:p>
            <a:p>
              <a:r>
                <a:rPr lang="en-US" sz="2800" b="0" i="0" baseline="0">
                  <a:latin typeface="Lucida Bright" panose="02040602050505020304" pitchFamily="18" charset="0"/>
                </a:rPr>
                <a:t>The OM team wants to determine the upper and lower control limits for sample means in this process.</a:t>
              </a:r>
              <a:endParaRPr lang="en-US" sz="2800" b="0" i="0">
                <a:latin typeface="Lucida Bright" panose="02040602050505020304" pitchFamily="18" charset="0"/>
              </a:endParaRPr>
            </a:p>
          </xdr:txBody>
        </xdr:sp>
      </mc:Fallback>
    </mc:AlternateContent>
    <xdr:clientData/>
  </xdr:twoCellAnchor>
  <xdr:twoCellAnchor>
    <xdr:from>
      <xdr:col>1</xdr:col>
      <xdr:colOff>203197</xdr:colOff>
      <xdr:row>38</xdr:row>
      <xdr:rowOff>23813</xdr:rowOff>
    </xdr:from>
    <xdr:to>
      <xdr:col>10</xdr:col>
      <xdr:colOff>15875</xdr:colOff>
      <xdr:row>55</xdr:row>
      <xdr:rowOff>114300</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2600-000008000000}"/>
                </a:ext>
              </a:extLst>
            </xdr:cNvPr>
            <xdr:cNvSpPr txBox="1"/>
          </xdr:nvSpPr>
          <xdr:spPr>
            <a:xfrm>
              <a:off x="812797" y="8843963"/>
              <a:ext cx="8385178" cy="332898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 </a:t>
              </a:r>
            </a:p>
            <a:p>
              <a:endParaRPr lang="en-US" sz="2800" b="0" i="0">
                <a:solidFill>
                  <a:srgbClr val="FF0000"/>
                </a:solidFill>
                <a:latin typeface="Lucida Bright" panose="02040602050505020304" pitchFamily="18" charset="0"/>
              </a:endParaRPr>
            </a:p>
            <a:p>
              <a:r>
                <a:rPr lang="en-US" sz="2800" b="0" i="0">
                  <a:solidFill>
                    <a:srgbClr val="FF0000"/>
                  </a:solidFill>
                  <a:latin typeface="Lucida Bright" panose="02040602050505020304" pitchFamily="18" charset="0"/>
                </a:rPr>
                <a:t>UC L</a:t>
              </a:r>
              <a:r>
                <a:rPr lang="en-US" sz="2400" b="0" i="0">
                  <a:solidFill>
                    <a:srgbClr val="FF0000"/>
                  </a:solidFill>
                  <a:latin typeface="Lucida Bright" panose="02040602050505020304" pitchFamily="18" charset="0"/>
                </a:rPr>
                <a:t>(</a:t>
              </a:r>
              <a14:m>
                <m:oMath xmlns:m="http://schemas.openxmlformats.org/officeDocument/2006/math">
                  <m:bar>
                    <m:barPr>
                      <m:pos m:val="top"/>
                      <m:ctrlPr>
                        <a:rPr lang="en-US" sz="3200" b="1" i="1" baseline="0">
                          <a:solidFill>
                            <a:srgbClr val="C00000"/>
                          </a:solidFill>
                          <a:effectLst/>
                          <a:latin typeface="Cambria Math" panose="02040503050406030204" pitchFamily="18" charset="0"/>
                          <a:ea typeface="+mn-ea"/>
                          <a:cs typeface="+mn-cs"/>
                        </a:rPr>
                      </m:ctrlPr>
                    </m:barPr>
                    <m:e>
                      <m:r>
                        <a:rPr lang="en-US" sz="3200" b="1" i="1" baseline="0">
                          <a:solidFill>
                            <a:srgbClr val="C00000"/>
                          </a:solidFill>
                          <a:effectLst/>
                          <a:latin typeface="Cambria Math" panose="02040503050406030204" pitchFamily="18" charset="0"/>
                          <a:ea typeface="+mn-ea"/>
                          <a:cs typeface="+mn-cs"/>
                        </a:rPr>
                        <m:t>𝒙</m:t>
                      </m:r>
                    </m:e>
                  </m:bar>
                </m:oMath>
              </a14:m>
              <a:r>
                <a:rPr lang="en-US" sz="2400" b="0" i="0">
                  <a:solidFill>
                    <a:srgbClr val="FF0000"/>
                  </a:solidFill>
                  <a:latin typeface="Lucida Bright" panose="02040602050505020304" pitchFamily="18" charset="0"/>
                </a:rPr>
                <a:t>)</a:t>
              </a:r>
              <a:r>
                <a:rPr lang="en-US" sz="2400" b="0" i="0" baseline="0">
                  <a:solidFill>
                    <a:srgbClr val="FF0000"/>
                  </a:solidFill>
                  <a:latin typeface="Lucida Bright" panose="02040602050505020304" pitchFamily="18" charset="0"/>
                </a:rPr>
                <a:t> </a:t>
              </a:r>
              <a:r>
                <a:rPr lang="en-US" sz="2800" b="0" i="0" baseline="0">
                  <a:latin typeface="Lucida Bright" panose="02040602050505020304" pitchFamily="18" charset="0"/>
                </a:rPr>
                <a:t>=</a:t>
              </a:r>
              <a:r>
                <a:rPr lang="en-US" sz="2400" b="0" i="0" baseline="0">
                  <a:latin typeface="Lucida Bright" panose="02040602050505020304" pitchFamily="18" charset="0"/>
                </a:rPr>
                <a:t> </a:t>
              </a:r>
              <a14:m>
                <m:oMath xmlns:m="http://schemas.openxmlformats.org/officeDocument/2006/math">
                  <m:acc>
                    <m:accPr>
                      <m:chr m:val="̿"/>
                      <m:ctrlPr>
                        <a:rPr lang="en-US" sz="2400" b="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a:ea typeface="+mn-ea"/>
                          <a:cs typeface="+mn-cs"/>
                        </a:rPr>
                        <m:t>𝑋</m:t>
                      </m:r>
                    </m:e>
                  </m:acc>
                </m:oMath>
              </a14:m>
              <a:r>
                <a:rPr lang="en-US" sz="2800" b="0" i="0" baseline="0">
                  <a:latin typeface="Lucida Bright" panose="02040602050505020304" pitchFamily="18" charset="0"/>
                </a:rPr>
                <a:t>+ A2*</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 </m:t>
                      </m:r>
                      <m:r>
                        <a:rPr lang="en-US" sz="2800" b="0" i="1" baseline="0">
                          <a:latin typeface="Cambria Math"/>
                        </a:rPr>
                        <m:t>𝑅</m:t>
                      </m:r>
                    </m:e>
                  </m:acc>
                </m:oMath>
              </a14:m>
              <a:endParaRPr lang="en-US" sz="2800" b="0" i="0" baseline="0">
                <a:latin typeface="Lucida Bright" panose="02040602050505020304" pitchFamily="18" charset="0"/>
              </a:endParaRPr>
            </a:p>
            <a:p>
              <a:endParaRPr lang="en-US" sz="2800" b="0" i="0" baseline="0">
                <a:latin typeface="Lucida Bright" panose="02040602050505020304" pitchFamily="18" charset="0"/>
              </a:endParaRPr>
            </a:p>
            <a:p>
              <a:r>
                <a:rPr lang="en-US" sz="2800" b="0" i="0" baseline="0">
                  <a:solidFill>
                    <a:srgbClr val="FF0000"/>
                  </a:solidFill>
                  <a:latin typeface="Lucida Bright" panose="02040602050505020304" pitchFamily="18" charset="0"/>
                </a:rPr>
                <a:t>LCL </a:t>
              </a:r>
              <a:r>
                <a:rPr lang="en-US" sz="2400" b="0" i="0" baseline="0">
                  <a:solidFill>
                    <a:srgbClr val="FF0000"/>
                  </a:solidFill>
                  <a:latin typeface="Lucida Bright" panose="02040602050505020304" pitchFamily="18" charset="0"/>
                </a:rPr>
                <a:t>(</a:t>
              </a:r>
              <a14:m>
                <m:oMath xmlns:m="http://schemas.openxmlformats.org/officeDocument/2006/math">
                  <m:bar>
                    <m:barPr>
                      <m:pos m:val="top"/>
                      <m:ctrlPr>
                        <a:rPr lang="en-US" sz="2800" b="1" i="1" baseline="0">
                          <a:solidFill>
                            <a:srgbClr val="C00000"/>
                          </a:solidFill>
                          <a:effectLst/>
                          <a:latin typeface="Cambria Math" panose="02040503050406030204" pitchFamily="18" charset="0"/>
                          <a:ea typeface="+mn-ea"/>
                          <a:cs typeface="+mn-cs"/>
                        </a:rPr>
                      </m:ctrlPr>
                    </m:barPr>
                    <m:e>
                      <m:r>
                        <a:rPr lang="en-US" sz="2800" b="1" i="1" baseline="0">
                          <a:solidFill>
                            <a:srgbClr val="C00000"/>
                          </a:solidFill>
                          <a:effectLst/>
                          <a:latin typeface="Cambria Math" panose="02040503050406030204" pitchFamily="18" charset="0"/>
                          <a:ea typeface="+mn-ea"/>
                          <a:cs typeface="+mn-cs"/>
                        </a:rPr>
                        <m:t>𝒙</m:t>
                      </m:r>
                    </m:e>
                  </m:bar>
                </m:oMath>
              </a14:m>
              <a:r>
                <a:rPr lang="en-US" sz="2400" b="0" i="0" baseline="0">
                  <a:solidFill>
                    <a:srgbClr val="FF0000"/>
                  </a:solidFill>
                  <a:latin typeface="Lucida Bright" panose="02040602050505020304" pitchFamily="18" charset="0"/>
                </a:rPr>
                <a:t>)</a:t>
              </a:r>
              <a:r>
                <a:rPr lang="en-US" sz="2400" b="0" i="0" baseline="0">
                  <a:latin typeface="Lucida Bright" panose="02040602050505020304" pitchFamily="18" charset="0"/>
                </a:rPr>
                <a:t> </a:t>
              </a:r>
              <a:r>
                <a:rPr lang="en-US" sz="2800" b="0" i="0" baseline="0">
                  <a:latin typeface="Lucida Bright" panose="02040602050505020304" pitchFamily="18" charset="0"/>
                </a:rPr>
                <a:t>= </a:t>
              </a:r>
              <a:r>
                <a:rPr lang="en-US" sz="2400" b="0" i="0" baseline="0">
                  <a:latin typeface="Lucida Bright" panose="02040602050505020304" pitchFamily="18" charset="0"/>
                </a:rPr>
                <a:t> </a:t>
              </a:r>
              <a14:m>
                <m:oMath xmlns:m="http://schemas.openxmlformats.org/officeDocument/2006/math">
                  <m:acc>
                    <m:accPr>
                      <m:chr m:val="̿"/>
                      <m:ctrlPr>
                        <a:rPr lang="en-US" sz="2400" b="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a:ea typeface="+mn-ea"/>
                          <a:cs typeface="+mn-cs"/>
                        </a:rPr>
                        <m:t>𝑋</m:t>
                      </m:r>
                    </m:e>
                  </m:acc>
                </m:oMath>
              </a14:m>
              <a:r>
                <a:rPr lang="en-US" sz="2800" b="0" i="0" baseline="0">
                  <a:latin typeface="Lucida Bright" panose="02040602050505020304" pitchFamily="18" charset="0"/>
                </a:rPr>
                <a:t>-  A2*</a:t>
              </a:r>
              <a14:m>
                <m:oMath xmlns:m="http://schemas.openxmlformats.org/officeDocument/2006/math">
                  <m:acc>
                    <m:accPr>
                      <m:chr m:val="̅"/>
                      <m:ctrlPr>
                        <a:rPr lang="en-US" sz="2800" b="0" i="1" baseline="0">
                          <a:latin typeface="Cambria Math" panose="02040503050406030204" pitchFamily="18" charset="0"/>
                        </a:rPr>
                      </m:ctrlPr>
                    </m:accPr>
                    <m:e>
                      <m:r>
                        <a:rPr lang="en-US" sz="2800" b="0" i="1" baseline="0">
                          <a:latin typeface="Cambria Math"/>
                        </a:rPr>
                        <m:t>𝑅</m:t>
                      </m:r>
                    </m:e>
                  </m:acc>
                </m:oMath>
              </a14:m>
              <a:endParaRPr lang="en-US" sz="2000" b="0" i="0">
                <a:latin typeface="Lucida Bright" panose="02040602050505020304" pitchFamily="18" charset="0"/>
              </a:endParaRPr>
            </a:p>
          </xdr:txBody>
        </xdr:sp>
      </mc:Choice>
      <mc:Fallback xmlns="">
        <xdr:sp macro="" textlink="">
          <xdr:nvSpPr>
            <xdr:cNvPr id="8" name="TextBox 7">
              <a:extLst>
                <a:ext uri="{FF2B5EF4-FFF2-40B4-BE49-F238E27FC236}">
                  <a16:creationId xmlns:a16="http://schemas.microsoft.com/office/drawing/2014/main" xmlns:a14="http://schemas.microsoft.com/office/drawing/2010/main" xmlns="" id="{00000000-0008-0000-2500-000008000000}"/>
                </a:ext>
              </a:extLst>
            </xdr:cNvPr>
            <xdr:cNvSpPr txBox="1"/>
          </xdr:nvSpPr>
          <xdr:spPr>
            <a:xfrm>
              <a:off x="812797" y="8843963"/>
              <a:ext cx="8385178" cy="332898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 </a:t>
              </a:r>
            </a:p>
            <a:p>
              <a:endParaRPr lang="en-US" sz="2800" b="0" i="0">
                <a:solidFill>
                  <a:srgbClr val="FF0000"/>
                </a:solidFill>
                <a:latin typeface="Lucida Bright" panose="02040602050505020304" pitchFamily="18" charset="0"/>
              </a:endParaRPr>
            </a:p>
            <a:p>
              <a:r>
                <a:rPr lang="en-US" sz="2800" b="0" i="0">
                  <a:solidFill>
                    <a:srgbClr val="FF0000"/>
                  </a:solidFill>
                  <a:latin typeface="Lucida Bright" panose="02040602050505020304" pitchFamily="18" charset="0"/>
                </a:rPr>
                <a:t>UC L</a:t>
              </a:r>
              <a:r>
                <a:rPr lang="en-US" sz="2400" b="0" i="0">
                  <a:solidFill>
                    <a:srgbClr val="FF0000"/>
                  </a:solidFill>
                  <a:latin typeface="Lucida Bright" panose="02040602050505020304" pitchFamily="18" charset="0"/>
                </a:rPr>
                <a:t>(</a:t>
              </a:r>
              <a:r>
                <a:rPr lang="en-US" sz="3200" b="1" i="0" baseline="0">
                  <a:solidFill>
                    <a:srgbClr val="C00000"/>
                  </a:solidFill>
                  <a:effectLst/>
                  <a:latin typeface="Cambria Math"/>
                  <a:ea typeface="+mn-ea"/>
                  <a:cs typeface="+mn-cs"/>
                </a:rPr>
                <a:t>¯</a:t>
              </a:r>
              <a:r>
                <a:rPr lang="en-US" sz="3200" b="1" i="0" baseline="0">
                  <a:solidFill>
                    <a:srgbClr val="C00000"/>
                  </a:solidFill>
                  <a:effectLst/>
                  <a:latin typeface="Cambria Math" panose="02040503050406030204" pitchFamily="18" charset="0"/>
                  <a:ea typeface="+mn-ea"/>
                  <a:cs typeface="+mn-cs"/>
                </a:rPr>
                <a:t>𝒙</a:t>
              </a:r>
              <a:r>
                <a:rPr lang="en-US" sz="2400" b="0" i="0">
                  <a:solidFill>
                    <a:srgbClr val="FF0000"/>
                  </a:solidFill>
                  <a:latin typeface="Lucida Bright" panose="02040602050505020304" pitchFamily="18" charset="0"/>
                </a:rPr>
                <a:t>)</a:t>
              </a:r>
              <a:r>
                <a:rPr lang="en-US" sz="2400" b="0" i="0" baseline="0">
                  <a:solidFill>
                    <a:srgbClr val="FF0000"/>
                  </a:solidFill>
                  <a:latin typeface="Lucida Bright" panose="02040602050505020304" pitchFamily="18" charset="0"/>
                </a:rPr>
                <a:t> </a:t>
              </a:r>
              <a:r>
                <a:rPr lang="en-US" sz="2800" b="0" i="0" baseline="0">
                  <a:latin typeface="Lucida Bright" panose="02040602050505020304" pitchFamily="18" charset="0"/>
                </a:rPr>
                <a:t>=</a:t>
              </a:r>
              <a:r>
                <a:rPr lang="en-US" sz="2400" b="0" i="0" baseline="0">
                  <a:latin typeface="Lucida Bright" panose="02040602050505020304" pitchFamily="18" charset="0"/>
                </a:rPr>
                <a:t> </a:t>
              </a:r>
              <a:r>
                <a:rPr lang="en-US" sz="2400" b="0" i="0" baseline="0">
                  <a:solidFill>
                    <a:schemeClr val="dk1"/>
                  </a:solidFill>
                  <a:effectLst/>
                  <a:latin typeface="+mn-lt"/>
                  <a:ea typeface="+mn-ea"/>
                  <a:cs typeface="+mn-cs"/>
                </a:rPr>
                <a:t>𝑋 ̿</a:t>
              </a:r>
              <a:r>
                <a:rPr lang="en-US" sz="2800" b="0" i="0" baseline="0">
                  <a:latin typeface="Lucida Bright" panose="02040602050505020304" pitchFamily="18" charset="0"/>
                </a:rPr>
                <a:t>+ A2*</a:t>
              </a:r>
              <a:r>
                <a:rPr lang="en-US" sz="2800" b="0" i="0" baseline="0">
                  <a:latin typeface="Cambria Math"/>
                </a:rPr>
                <a:t>( 𝑅) ̅</a:t>
              </a:r>
              <a:endParaRPr lang="en-US" sz="2800" b="0" i="0" baseline="0">
                <a:latin typeface="Lucida Bright" panose="02040602050505020304" pitchFamily="18" charset="0"/>
              </a:endParaRPr>
            </a:p>
            <a:p>
              <a:endParaRPr lang="en-US" sz="2800" b="0" i="0" baseline="0">
                <a:latin typeface="Lucida Bright" panose="02040602050505020304" pitchFamily="18" charset="0"/>
              </a:endParaRPr>
            </a:p>
            <a:p>
              <a:r>
                <a:rPr lang="en-US" sz="2800" b="0" i="0" baseline="0">
                  <a:solidFill>
                    <a:srgbClr val="FF0000"/>
                  </a:solidFill>
                  <a:latin typeface="Lucida Bright" panose="02040602050505020304" pitchFamily="18" charset="0"/>
                </a:rPr>
                <a:t>LCL </a:t>
              </a:r>
              <a:r>
                <a:rPr lang="en-US" sz="2400" b="0" i="0" baseline="0">
                  <a:solidFill>
                    <a:srgbClr val="FF0000"/>
                  </a:solidFill>
                  <a:latin typeface="Lucida Bright" panose="02040602050505020304" pitchFamily="18" charset="0"/>
                </a:rPr>
                <a:t>(</a:t>
              </a:r>
              <a:r>
                <a:rPr lang="en-US" sz="2800" b="1" i="0" baseline="0">
                  <a:solidFill>
                    <a:srgbClr val="C00000"/>
                  </a:solidFill>
                  <a:effectLst/>
                  <a:latin typeface="Cambria Math"/>
                  <a:ea typeface="+mn-ea"/>
                  <a:cs typeface="+mn-cs"/>
                </a:rPr>
                <a:t>¯</a:t>
              </a:r>
              <a:r>
                <a:rPr lang="en-US" sz="2800" b="1" i="0" baseline="0">
                  <a:solidFill>
                    <a:srgbClr val="C00000"/>
                  </a:solidFill>
                  <a:effectLst/>
                  <a:latin typeface="Cambria Math" panose="02040503050406030204" pitchFamily="18" charset="0"/>
                  <a:ea typeface="+mn-ea"/>
                  <a:cs typeface="+mn-cs"/>
                </a:rPr>
                <a:t>𝒙</a:t>
              </a:r>
              <a:r>
                <a:rPr lang="en-US" sz="2400" b="0" i="0" baseline="0">
                  <a:solidFill>
                    <a:srgbClr val="FF0000"/>
                  </a:solidFill>
                  <a:latin typeface="Lucida Bright" panose="02040602050505020304" pitchFamily="18" charset="0"/>
                </a:rPr>
                <a:t>)</a:t>
              </a:r>
              <a:r>
                <a:rPr lang="en-US" sz="2400" b="0" i="0" baseline="0">
                  <a:latin typeface="Lucida Bright" panose="02040602050505020304" pitchFamily="18" charset="0"/>
                </a:rPr>
                <a:t> </a:t>
              </a:r>
              <a:r>
                <a:rPr lang="en-US" sz="2800" b="0" i="0" baseline="0">
                  <a:latin typeface="Lucida Bright" panose="02040602050505020304" pitchFamily="18" charset="0"/>
                </a:rPr>
                <a:t>= </a:t>
              </a:r>
              <a:r>
                <a:rPr lang="en-US" sz="2400" b="0" i="0" baseline="0">
                  <a:latin typeface="Lucida Bright" panose="02040602050505020304" pitchFamily="18" charset="0"/>
                </a:rPr>
                <a:t> </a:t>
              </a:r>
              <a:r>
                <a:rPr lang="en-US" sz="2400" b="0" i="0" baseline="0">
                  <a:solidFill>
                    <a:schemeClr val="dk1"/>
                  </a:solidFill>
                  <a:effectLst/>
                  <a:latin typeface="+mn-lt"/>
                  <a:ea typeface="+mn-ea"/>
                  <a:cs typeface="+mn-cs"/>
                </a:rPr>
                <a:t>𝑋 ̿</a:t>
              </a:r>
              <a:r>
                <a:rPr lang="en-US" sz="2800" b="0" i="0" baseline="0">
                  <a:latin typeface="Lucida Bright" panose="02040602050505020304" pitchFamily="18" charset="0"/>
                </a:rPr>
                <a:t>-  A2*</a:t>
              </a:r>
              <a:r>
                <a:rPr lang="en-US" sz="2800" b="0" i="0" baseline="0">
                  <a:latin typeface="Cambria Math"/>
                </a:rPr>
                <a:t>𝑅 ̅</a:t>
              </a:r>
              <a:endParaRPr lang="en-US" sz="2000" b="0" i="0">
                <a:latin typeface="Lucida Bright" panose="02040602050505020304" pitchFamily="18" charset="0"/>
              </a:endParaRPr>
            </a:p>
          </xdr:txBody>
        </xdr:sp>
      </mc:Fallback>
    </mc:AlternateContent>
    <xdr:clientData/>
  </xdr:twoCellAnchor>
  <xdr:twoCellAnchor>
    <xdr:from>
      <xdr:col>29</xdr:col>
      <xdr:colOff>0</xdr:colOff>
      <xdr:row>45</xdr:row>
      <xdr:rowOff>49211</xdr:rowOff>
    </xdr:from>
    <xdr:to>
      <xdr:col>38</xdr:col>
      <xdr:colOff>488156</xdr:colOff>
      <xdr:row>51</xdr:row>
      <xdr:rowOff>114301</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2600-000009000000}"/>
                </a:ext>
              </a:extLst>
            </xdr:cNvPr>
            <xdr:cNvSpPr txBox="1"/>
          </xdr:nvSpPr>
          <xdr:spPr>
            <a:xfrm>
              <a:off x="21983700" y="10202861"/>
              <a:ext cx="5974556" cy="120809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400" b="1" i="0">
                  <a:solidFill>
                    <a:srgbClr val="FF0000"/>
                  </a:solidFill>
                  <a:latin typeface="Lucida Bright" panose="02040602050505020304" pitchFamily="18" charset="0"/>
                </a:rPr>
                <a:t>UCL</a:t>
              </a:r>
              <a:r>
                <a:rPr lang="en-US" sz="2800" b="1" i="0">
                  <a:solidFill>
                    <a:srgbClr val="C00000"/>
                  </a:solidFill>
                  <a:latin typeface="Lucida Bright" panose="02040602050505020304" pitchFamily="18" charset="0"/>
                </a:rPr>
                <a:t>(</a:t>
              </a:r>
              <a14:m>
                <m:oMath xmlns:m="http://schemas.openxmlformats.org/officeDocument/2006/math">
                  <m:bar>
                    <m:barPr>
                      <m:pos m:val="top"/>
                      <m:ctrlPr>
                        <a:rPr lang="en-US" sz="2800" b="1" i="1" baseline="0">
                          <a:solidFill>
                            <a:srgbClr val="C00000"/>
                          </a:solidFill>
                          <a:effectLst/>
                          <a:latin typeface="Cambria Math" panose="02040503050406030204" pitchFamily="18" charset="0"/>
                          <a:ea typeface="+mn-ea"/>
                          <a:cs typeface="+mn-cs"/>
                        </a:rPr>
                      </m:ctrlPr>
                    </m:barPr>
                    <m:e>
                      <m:r>
                        <a:rPr lang="en-US" sz="2800" b="1" i="1" baseline="0">
                          <a:solidFill>
                            <a:srgbClr val="C00000"/>
                          </a:solidFill>
                          <a:effectLst/>
                          <a:latin typeface="Cambria Math" panose="02040503050406030204" pitchFamily="18" charset="0"/>
                          <a:ea typeface="+mn-ea"/>
                          <a:cs typeface="+mn-cs"/>
                        </a:rPr>
                        <m:t>𝒙</m:t>
                      </m:r>
                    </m:e>
                  </m:bar>
                </m:oMath>
              </a14:m>
              <a:r>
                <a:rPr lang="en-US" sz="2400" b="1" i="0">
                  <a:solidFill>
                    <a:srgbClr val="FF0000"/>
                  </a:solidFill>
                  <a:latin typeface="Lucida Bright" panose="02040602050505020304" pitchFamily="18" charset="0"/>
                </a:rPr>
                <a:t>)</a:t>
              </a:r>
              <a:r>
                <a:rPr lang="en-US" sz="2400" b="1" i="0" baseline="0">
                  <a:latin typeface="Lucida Bright" panose="02040602050505020304" pitchFamily="18" charset="0"/>
                </a:rPr>
                <a:t> </a:t>
              </a:r>
              <a:r>
                <a:rPr lang="en-US" sz="2400" b="0" i="0" baseline="0">
                  <a:latin typeface="Lucida Bright" panose="02040602050505020304" pitchFamily="18" charset="0"/>
                </a:rPr>
                <a:t>= 12 + 0.577 * </a:t>
              </a:r>
              <a:r>
                <a:rPr lang="en-US" sz="2400" b="0" i="0" baseline="0">
                  <a:solidFill>
                    <a:schemeClr val="tx1"/>
                  </a:solidFill>
                  <a:latin typeface="Lucida Bright" panose="02040602050505020304" pitchFamily="18" charset="0"/>
                </a:rPr>
                <a:t>0.25</a:t>
              </a:r>
              <a:r>
                <a:rPr lang="en-US" sz="2400" b="0" i="0" baseline="0">
                  <a:latin typeface="Lucida Bright" panose="02040602050505020304" pitchFamily="18" charset="0"/>
                </a:rPr>
                <a:t> = 12.14</a:t>
              </a:r>
            </a:p>
            <a:p>
              <a:endParaRPr lang="en-US" sz="2400" b="0" i="0" baseline="0">
                <a:latin typeface="Lucida Bright" panose="02040602050505020304" pitchFamily="18" charset="0"/>
              </a:endParaRPr>
            </a:p>
          </xdr:txBody>
        </xdr:sp>
      </mc:Choice>
      <mc:Fallback xmlns="">
        <xdr:sp macro="" textlink="">
          <xdr:nvSpPr>
            <xdr:cNvPr id="9" name="TextBox 8">
              <a:extLst>
                <a:ext uri="{FF2B5EF4-FFF2-40B4-BE49-F238E27FC236}">
                  <a16:creationId xmlns:a16="http://schemas.microsoft.com/office/drawing/2014/main" id="{00000000-0008-0000-2500-000009000000}"/>
                </a:ext>
              </a:extLst>
            </xdr:cNvPr>
            <xdr:cNvSpPr txBox="1"/>
          </xdr:nvSpPr>
          <xdr:spPr>
            <a:xfrm>
              <a:off x="21983700" y="10202861"/>
              <a:ext cx="5974556" cy="120809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400" b="1" i="0">
                  <a:solidFill>
                    <a:srgbClr val="FF0000"/>
                  </a:solidFill>
                  <a:latin typeface="Lucida Bright" panose="02040602050505020304" pitchFamily="18" charset="0"/>
                </a:rPr>
                <a:t>UCL</a:t>
              </a:r>
              <a:r>
                <a:rPr lang="en-US" sz="2800" b="1" i="0">
                  <a:solidFill>
                    <a:srgbClr val="C00000"/>
                  </a:solidFill>
                  <a:latin typeface="Lucida Bright" panose="02040602050505020304" pitchFamily="18" charset="0"/>
                </a:rPr>
                <a:t>(</a:t>
              </a:r>
              <a:r>
                <a:rPr lang="en-US" sz="2800" b="1" i="0" baseline="0">
                  <a:solidFill>
                    <a:srgbClr val="C00000"/>
                  </a:solidFill>
                  <a:effectLst/>
                  <a:latin typeface="Cambria Math" panose="02040503050406030204" pitchFamily="18" charset="0"/>
                  <a:ea typeface="+mn-ea"/>
                  <a:cs typeface="+mn-cs"/>
                </a:rPr>
                <a:t>¯𝒙</a:t>
              </a:r>
              <a:r>
                <a:rPr lang="en-US" sz="2400" b="1" i="0">
                  <a:solidFill>
                    <a:srgbClr val="FF0000"/>
                  </a:solidFill>
                  <a:latin typeface="Lucida Bright" panose="02040602050505020304" pitchFamily="18" charset="0"/>
                </a:rPr>
                <a:t>)</a:t>
              </a:r>
              <a:r>
                <a:rPr lang="en-US" sz="2400" b="1" i="0" baseline="0">
                  <a:latin typeface="Lucida Bright" panose="02040602050505020304" pitchFamily="18" charset="0"/>
                </a:rPr>
                <a:t> </a:t>
              </a:r>
              <a:r>
                <a:rPr lang="en-US" sz="2400" b="0" i="0" baseline="0">
                  <a:latin typeface="Lucida Bright" panose="02040602050505020304" pitchFamily="18" charset="0"/>
                </a:rPr>
                <a:t>= 12 + 0.577 * </a:t>
              </a:r>
              <a:r>
                <a:rPr lang="en-US" sz="2400" b="0" i="0" baseline="0">
                  <a:solidFill>
                    <a:schemeClr val="tx1"/>
                  </a:solidFill>
                  <a:latin typeface="Lucida Bright" panose="02040602050505020304" pitchFamily="18" charset="0"/>
                </a:rPr>
                <a:t>0.25</a:t>
              </a:r>
              <a:r>
                <a:rPr lang="en-US" sz="2400" b="0" i="0" baseline="0">
                  <a:latin typeface="Lucida Bright" panose="02040602050505020304" pitchFamily="18" charset="0"/>
                </a:rPr>
                <a:t> = 12.14</a:t>
              </a:r>
            </a:p>
            <a:p>
              <a:endParaRPr lang="en-US" sz="2400" b="0" i="0" baseline="0">
                <a:latin typeface="Lucida Bright" panose="02040602050505020304" pitchFamily="18" charset="0"/>
              </a:endParaRPr>
            </a:p>
          </xdr:txBody>
        </xdr:sp>
      </mc:Fallback>
    </mc:AlternateContent>
    <xdr:clientData/>
  </xdr:twoCellAnchor>
  <xdr:twoCellAnchor>
    <xdr:from>
      <xdr:col>15</xdr:col>
      <xdr:colOff>238126</xdr:colOff>
      <xdr:row>2</xdr:row>
      <xdr:rowOff>119063</xdr:rowOff>
    </xdr:from>
    <xdr:to>
      <xdr:col>20</xdr:col>
      <xdr:colOff>422652</xdr:colOff>
      <xdr:row>7</xdr:row>
      <xdr:rowOff>71438</xdr:rowOff>
    </xdr:to>
    <xdr:sp macro="" textlink="">
      <xdr:nvSpPr>
        <xdr:cNvPr id="13" name="Rounded Rectangle 4">
          <a:extLst>
            <a:ext uri="{FF2B5EF4-FFF2-40B4-BE49-F238E27FC236}">
              <a16:creationId xmlns:a16="http://schemas.microsoft.com/office/drawing/2014/main" id="{00000000-0008-0000-2600-00000D000000}"/>
            </a:ext>
          </a:extLst>
        </xdr:cNvPr>
        <xdr:cNvSpPr/>
      </xdr:nvSpPr>
      <xdr:spPr>
        <a:xfrm>
          <a:off x="13346907" y="500063"/>
          <a:ext cx="3518276"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xdr:col>
      <xdr:colOff>220435</xdr:colOff>
      <xdr:row>56</xdr:row>
      <xdr:rowOff>183698</xdr:rowOff>
    </xdr:from>
    <xdr:to>
      <xdr:col>10</xdr:col>
      <xdr:colOff>38100</xdr:colOff>
      <xdr:row>71</xdr:row>
      <xdr:rowOff>57150</xdr:rowOff>
    </xdr:to>
    <xdr:sp macro="" textlink="">
      <xdr:nvSpPr>
        <xdr:cNvPr id="15" name="TextBox 14">
          <a:extLst>
            <a:ext uri="{FF2B5EF4-FFF2-40B4-BE49-F238E27FC236}">
              <a16:creationId xmlns:a16="http://schemas.microsoft.com/office/drawing/2014/main" id="{00000000-0008-0000-2600-00000F000000}"/>
            </a:ext>
          </a:extLst>
        </xdr:cNvPr>
        <xdr:cNvSpPr txBox="1"/>
      </xdr:nvSpPr>
      <xdr:spPr>
        <a:xfrm>
          <a:off x="830035" y="12432848"/>
          <a:ext cx="8390165" cy="27309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3200" b="0" i="0">
              <a:latin typeface="Lucida Bright" panose="02040602050505020304" pitchFamily="18" charset="0"/>
            </a:rPr>
            <a:t>The</a:t>
          </a:r>
          <a:r>
            <a:rPr lang="en-US" sz="3200" b="0" i="0" baseline="0">
              <a:latin typeface="Lucida Bright" panose="02040602050505020304" pitchFamily="18" charset="0"/>
            </a:rPr>
            <a:t> advantage of using this range approach, instead of standard deviation, it that it is easy to apply and may be less complex to understand.</a:t>
          </a:r>
          <a:endParaRPr lang="en-US" sz="3200" b="0" i="0">
            <a:latin typeface="Lucida Bright" panose="02040602050505020304" pitchFamily="18" charset="0"/>
          </a:endParaRPr>
        </a:p>
      </xdr:txBody>
    </xdr:sp>
    <xdr:clientData/>
  </xdr:twoCellAnchor>
  <xdr:twoCellAnchor>
    <xdr:from>
      <xdr:col>11</xdr:col>
      <xdr:colOff>838200</xdr:colOff>
      <xdr:row>38</xdr:row>
      <xdr:rowOff>76200</xdr:rowOff>
    </xdr:from>
    <xdr:to>
      <xdr:col>26</xdr:col>
      <xdr:colOff>19050</xdr:colOff>
      <xdr:row>87</xdr:row>
      <xdr:rowOff>38100</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2600-000010000000}"/>
                </a:ext>
              </a:extLst>
            </xdr:cNvPr>
            <xdr:cNvSpPr txBox="1"/>
          </xdr:nvSpPr>
          <xdr:spPr>
            <a:xfrm>
              <a:off x="10629900" y="8896350"/>
              <a:ext cx="9544050" cy="929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a:latin typeface="Lucida Bright" panose="02040602050505020304" pitchFamily="18" charset="0"/>
                </a:rPr>
                <a:t>Identify</a:t>
              </a:r>
              <a:r>
                <a:rPr lang="en-US" sz="2400" baseline="0">
                  <a:latin typeface="Lucida Bright" panose="02040602050505020304" pitchFamily="18" charset="0"/>
                </a:rPr>
                <a:t> the overall process average (grand mean).</a:t>
              </a:r>
            </a:p>
            <a:p>
              <a:r>
                <a:rPr lang="en-US" sz="2400" baseline="0">
                  <a:latin typeface="Lucida Bright" panose="02040602050505020304" pitchFamily="18" charset="0"/>
                </a:rPr>
                <a:t>In this problem </a:t>
              </a:r>
              <a14:m>
                <m:oMath xmlns:m="http://schemas.openxmlformats.org/officeDocument/2006/math">
                  <m:acc>
                    <m:accPr>
                      <m:chr m:val="̿"/>
                      <m:ctrlPr>
                        <a:rPr lang="en-US" sz="2000" b="0" i="1" baseline="0">
                          <a:solidFill>
                            <a:schemeClr val="dk1"/>
                          </a:solidFill>
                          <a:effectLst/>
                          <a:latin typeface="Cambria Math" panose="02040503050406030204" pitchFamily="18" charset="0"/>
                          <a:ea typeface="+mn-ea"/>
                          <a:cs typeface="+mn-cs"/>
                        </a:rPr>
                      </m:ctrlPr>
                    </m:accPr>
                    <m:e>
                      <m:r>
                        <a:rPr lang="en-US" sz="2000" b="0" i="1" baseline="0">
                          <a:solidFill>
                            <a:schemeClr val="dk1"/>
                          </a:solidFill>
                          <a:effectLst/>
                          <a:latin typeface="Cambria Math"/>
                          <a:ea typeface="+mn-ea"/>
                          <a:cs typeface="+mn-cs"/>
                        </a:rPr>
                        <m:t>𝑋</m:t>
                      </m:r>
                    </m:e>
                  </m:acc>
                </m:oMath>
              </a14:m>
              <a:r>
                <a:rPr lang="en-US" sz="2400" baseline="0">
                  <a:latin typeface="Lucida Bright" panose="02040602050505020304" pitchFamily="18" charset="0"/>
                </a:rPr>
                <a:t>= 12 oz.</a:t>
              </a:r>
              <a:endParaRPr lang="en-US" sz="2400">
                <a:latin typeface="Lucida Bright" panose="02040602050505020304" pitchFamily="18" charset="0"/>
              </a:endParaRP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aseline="0">
                  <a:latin typeface="Lucida Bright" panose="02040602050505020304" pitchFamily="18" charset="0"/>
                </a:rPr>
                <a:t>Identify the sample size.</a:t>
              </a:r>
            </a:p>
            <a:p>
              <a:r>
                <a:rPr lang="en-US" sz="2400" baseline="0">
                  <a:latin typeface="Lucida Bright" panose="02040602050505020304" pitchFamily="18" charset="0"/>
                </a:rPr>
                <a:t>In this problem the sample size n is 5.</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aseline="0">
                  <a:latin typeface="Lucida Bright" panose="02040602050505020304" pitchFamily="18" charset="0"/>
                  <a:cs typeface="+mn-cs"/>
                </a:rPr>
                <a:t>Identify the average range of the process: </a:t>
              </a:r>
              <a14:m>
                <m:oMath xmlns:m="http://schemas.openxmlformats.org/officeDocument/2006/math">
                  <m:acc>
                    <m:accPr>
                      <m:chr m:val="̅"/>
                      <m:ctrlPr>
                        <a:rPr lang="en-US" sz="2800" b="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a:ea typeface="+mn-ea"/>
                          <a:cs typeface="+mn-cs"/>
                        </a:rPr>
                        <m:t>𝑅</m:t>
                      </m:r>
                    </m:e>
                  </m:acc>
                </m:oMath>
              </a14:m>
              <a:endParaRPr lang="en-US" sz="2800" baseline="0">
                <a:latin typeface="Lucida Bright" panose="02040602050505020304" pitchFamily="18" charset="0"/>
                <a:cs typeface="+mn-cs"/>
              </a:endParaRPr>
            </a:p>
            <a:p>
              <a:r>
                <a:rPr lang="en-US" sz="2400" baseline="0">
                  <a:latin typeface="Lucida Bright" panose="02040602050505020304" pitchFamily="18" charset="0"/>
                  <a:cs typeface="+mn-cs"/>
                </a:rPr>
                <a:t>In this problem the average range is 0.25oz.</a:t>
              </a:r>
              <a:endParaRPr lang="en-US" sz="2400" baseline="0">
                <a:latin typeface="Lucida Bright" panose="02040602050505020304" pitchFamily="18" charset="0"/>
                <a:cs typeface="Calibri" panose="020F0502020204030204" pitchFamily="34" charset="0"/>
              </a:endParaRPr>
            </a:p>
            <a:p>
              <a:endParaRPr lang="en-US" sz="2400"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0" baseline="0">
                  <a:latin typeface="Lucida Bright" panose="02040602050505020304" pitchFamily="18" charset="0"/>
                  <a:cs typeface="Calibri" panose="020F0502020204030204" pitchFamily="34" charset="0"/>
                </a:rPr>
                <a:t>Look up the value of A2 (mean factor) that corresponds to the sample size of 5.</a:t>
              </a:r>
            </a:p>
            <a:p>
              <a:r>
                <a:rPr lang="en-US" sz="2400" b="0" baseline="0">
                  <a:latin typeface="Lucida Bright" panose="02040602050505020304" pitchFamily="18" charset="0"/>
                  <a:cs typeface="Calibri" panose="020F0502020204030204" pitchFamily="34" charset="0"/>
                </a:rPr>
                <a:t>In this problem that value is 0.577.</a:t>
              </a:r>
            </a:p>
            <a:p>
              <a:endParaRPr lang="en-US" sz="2400" b="0" baseline="0">
                <a:latin typeface="Lucida Bright" panose="02040602050505020304" pitchFamily="18" charset="0"/>
                <a:cs typeface="Calibri" panose="020F0502020204030204" pitchFamily="34" charset="0"/>
              </a:endParaRP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UCL</a:t>
              </a:r>
              <a:r>
                <a:rPr lang="en-US" sz="3200" b="0" baseline="0">
                  <a:solidFill>
                    <a:schemeClr val="dk1"/>
                  </a:solidFill>
                  <a:effectLst/>
                  <a:latin typeface="Lucida Bright" panose="02040602050505020304" pitchFamily="18" charset="0"/>
                  <a:ea typeface="+mn-ea"/>
                  <a:cs typeface="+mn-cs"/>
                </a:rPr>
                <a:t>(</a:t>
              </a:r>
              <a14:m>
                <m:oMath xmlns:m="http://schemas.openxmlformats.org/officeDocument/2006/math">
                  <m:bar>
                    <m:barPr>
                      <m:pos m:val="top"/>
                      <m:ctrlPr>
                        <a:rPr lang="en-US" sz="3200" b="1" i="1" baseline="0">
                          <a:solidFill>
                            <a:schemeClr val="dk1"/>
                          </a:solidFill>
                          <a:effectLst/>
                          <a:latin typeface="Cambria Math" panose="02040503050406030204" pitchFamily="18" charset="0"/>
                          <a:ea typeface="+mn-ea"/>
                          <a:cs typeface="+mn-cs"/>
                        </a:rPr>
                      </m:ctrlPr>
                    </m:barPr>
                    <m:e>
                      <m:r>
                        <a:rPr lang="en-US" sz="3200" b="1" i="1" baseline="0">
                          <a:solidFill>
                            <a:schemeClr val="dk1"/>
                          </a:solidFill>
                          <a:effectLst/>
                          <a:latin typeface="Cambria Math" panose="02040503050406030204" pitchFamily="18" charset="0"/>
                          <a:ea typeface="+mn-ea"/>
                          <a:cs typeface="+mn-cs"/>
                        </a:rPr>
                        <m:t>𝒙</m:t>
                      </m:r>
                    </m:e>
                  </m:bar>
                </m:oMath>
              </a14:m>
              <a:r>
                <a:rPr lang="en-US" sz="2400" b="0" baseline="0">
                  <a:solidFill>
                    <a:schemeClr val="dk1"/>
                  </a:solidFill>
                  <a:effectLst/>
                  <a:latin typeface="Lucida Bright" panose="02040602050505020304" pitchFamily="18" charset="0"/>
                  <a:ea typeface="+mn-ea"/>
                  <a:cs typeface="+mn-cs"/>
                </a:rPr>
                <a:t>)</a:t>
              </a:r>
            </a:p>
            <a:p>
              <a:endParaRPr lang="en-US" sz="2400" b="0" baseline="0">
                <a:solidFill>
                  <a:schemeClr val="dk1"/>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LCL</a:t>
              </a:r>
              <a:r>
                <a:rPr lang="en-US" sz="3200" b="0" baseline="0">
                  <a:solidFill>
                    <a:schemeClr val="dk1"/>
                  </a:solidFill>
                  <a:effectLst/>
                  <a:latin typeface="Lucida Bright" panose="02040602050505020304" pitchFamily="18" charset="0"/>
                  <a:ea typeface="+mn-ea"/>
                  <a:cs typeface="+mn-cs"/>
                </a:rPr>
                <a:t>(</a:t>
              </a:r>
              <a14:m>
                <m:oMath xmlns:m="http://schemas.openxmlformats.org/officeDocument/2006/math">
                  <m:bar>
                    <m:barPr>
                      <m:pos m:val="top"/>
                      <m:ctrlPr>
                        <a:rPr lang="en-US" sz="3200" b="1" i="1" baseline="0">
                          <a:solidFill>
                            <a:schemeClr val="dk1"/>
                          </a:solidFill>
                          <a:effectLst/>
                          <a:latin typeface="Cambria Math" panose="02040503050406030204" pitchFamily="18" charset="0"/>
                          <a:ea typeface="+mn-ea"/>
                          <a:cs typeface="+mn-cs"/>
                        </a:rPr>
                      </m:ctrlPr>
                    </m:barPr>
                    <m:e>
                      <m:r>
                        <a:rPr lang="en-US" sz="3200" b="1" i="1" baseline="0">
                          <a:solidFill>
                            <a:schemeClr val="dk1"/>
                          </a:solidFill>
                          <a:effectLst/>
                          <a:latin typeface="Cambria Math" panose="02040503050406030204" pitchFamily="18" charset="0"/>
                          <a:ea typeface="+mn-ea"/>
                          <a:cs typeface="+mn-cs"/>
                        </a:rPr>
                        <m:t>𝒙</m:t>
                      </m:r>
                    </m:e>
                  </m:bar>
                </m:oMath>
              </a14:m>
              <a:r>
                <a:rPr lang="en-US" sz="2400" b="0" baseline="0">
                  <a:solidFill>
                    <a:schemeClr val="dk1"/>
                  </a:solidFill>
                  <a:effectLst/>
                  <a:latin typeface="Lucida Bright" panose="02040602050505020304" pitchFamily="18" charset="0"/>
                  <a:ea typeface="+mn-ea"/>
                  <a:cs typeface="+mn-cs"/>
                </a:rPr>
                <a:t>)</a:t>
              </a:r>
              <a:endParaRPr lang="en-US" sz="2400">
                <a:effectLst/>
                <a:latin typeface="Lucida Bright" panose="02040602050505020304" pitchFamily="18" charset="0"/>
              </a:endParaRPr>
            </a:p>
            <a:p>
              <a:endParaRPr lang="en-US" sz="2400" b="0" baseline="0">
                <a:solidFill>
                  <a:schemeClr val="dk1"/>
                </a:solidFill>
                <a:effectLst/>
                <a:latin typeface="Lucida Bright" panose="02040602050505020304" pitchFamily="18" charset="0"/>
                <a:ea typeface="+mn-ea"/>
                <a:cs typeface="+mn-cs"/>
              </a:endParaRP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Choice>
      <mc:Fallback xmlns="">
        <xdr:sp macro="" textlink="">
          <xdr:nvSpPr>
            <xdr:cNvPr id="16" name="TextBox 15">
              <a:extLst>
                <a:ext uri="{FF2B5EF4-FFF2-40B4-BE49-F238E27FC236}">
                  <a16:creationId xmlns:a16="http://schemas.microsoft.com/office/drawing/2014/main" id="{00000000-0008-0000-2500-000010000000}"/>
                </a:ext>
              </a:extLst>
            </xdr:cNvPr>
            <xdr:cNvSpPr txBox="1"/>
          </xdr:nvSpPr>
          <xdr:spPr>
            <a:xfrm>
              <a:off x="10629900" y="8896350"/>
              <a:ext cx="9544050" cy="929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a:latin typeface="Lucida Bright" panose="02040602050505020304" pitchFamily="18" charset="0"/>
                </a:rPr>
                <a:t>Identify</a:t>
              </a:r>
              <a:r>
                <a:rPr lang="en-US" sz="2400" baseline="0">
                  <a:latin typeface="Lucida Bright" panose="02040602050505020304" pitchFamily="18" charset="0"/>
                </a:rPr>
                <a:t> the overall process average (grand mean).</a:t>
              </a:r>
            </a:p>
            <a:p>
              <a:r>
                <a:rPr lang="en-US" sz="2400" baseline="0">
                  <a:latin typeface="Lucida Bright" panose="02040602050505020304" pitchFamily="18" charset="0"/>
                </a:rPr>
                <a:t>In this problem </a:t>
              </a:r>
              <a:r>
                <a:rPr lang="en-US" sz="2000" b="0" i="0" baseline="0">
                  <a:solidFill>
                    <a:schemeClr val="dk1"/>
                  </a:solidFill>
                  <a:effectLst/>
                  <a:latin typeface="Cambria Math"/>
                  <a:ea typeface="+mn-ea"/>
                  <a:cs typeface="+mn-cs"/>
                </a:rPr>
                <a:t>𝑋</a:t>
              </a:r>
              <a:r>
                <a:rPr lang="en-US" sz="2000" b="0" i="0" baseline="0">
                  <a:solidFill>
                    <a:schemeClr val="dk1"/>
                  </a:solidFill>
                  <a:effectLst/>
                  <a:latin typeface="Cambria Math" panose="02040503050406030204" pitchFamily="18" charset="0"/>
                  <a:ea typeface="+mn-ea"/>
                  <a:cs typeface="+mn-cs"/>
                </a:rPr>
                <a:t> ̿</a:t>
              </a:r>
              <a:r>
                <a:rPr lang="en-US" sz="2400" baseline="0">
                  <a:latin typeface="Lucida Bright" panose="02040602050505020304" pitchFamily="18" charset="0"/>
                </a:rPr>
                <a:t>= 12 oz.</a:t>
              </a:r>
              <a:endParaRPr lang="en-US" sz="2400">
                <a:latin typeface="Lucida Bright" panose="02040602050505020304" pitchFamily="18" charset="0"/>
              </a:endParaRP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aseline="0">
                  <a:latin typeface="Lucida Bright" panose="02040602050505020304" pitchFamily="18" charset="0"/>
                </a:rPr>
                <a:t>Identify the sample size.</a:t>
              </a:r>
            </a:p>
            <a:p>
              <a:r>
                <a:rPr lang="en-US" sz="2400" baseline="0">
                  <a:latin typeface="Lucida Bright" panose="02040602050505020304" pitchFamily="18" charset="0"/>
                </a:rPr>
                <a:t>In this problem the sample size n is 5.</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aseline="0">
                  <a:latin typeface="Lucida Bright" panose="02040602050505020304" pitchFamily="18" charset="0"/>
                  <a:cs typeface="+mn-cs"/>
                </a:rPr>
                <a:t>Identify the average range of the process: </a:t>
              </a:r>
              <a:r>
                <a:rPr lang="en-US" sz="2800" b="0" i="0" baseline="0">
                  <a:solidFill>
                    <a:schemeClr val="dk1"/>
                  </a:solidFill>
                  <a:effectLst/>
                  <a:latin typeface="Cambria Math"/>
                  <a:ea typeface="+mn-ea"/>
                  <a:cs typeface="+mn-cs"/>
                </a:rPr>
                <a:t>𝑅</a:t>
              </a:r>
              <a:r>
                <a:rPr lang="en-US" sz="2800" b="0" i="0" baseline="0">
                  <a:solidFill>
                    <a:schemeClr val="dk1"/>
                  </a:solidFill>
                  <a:effectLst/>
                  <a:latin typeface="Cambria Math" panose="02040503050406030204" pitchFamily="18" charset="0"/>
                  <a:ea typeface="+mn-ea"/>
                  <a:cs typeface="+mn-cs"/>
                </a:rPr>
                <a:t> ̅</a:t>
              </a:r>
              <a:endParaRPr lang="en-US" sz="2800" baseline="0">
                <a:latin typeface="Lucida Bright" panose="02040602050505020304" pitchFamily="18" charset="0"/>
                <a:cs typeface="+mn-cs"/>
              </a:endParaRPr>
            </a:p>
            <a:p>
              <a:r>
                <a:rPr lang="en-US" sz="2400" baseline="0">
                  <a:latin typeface="Lucida Bright" panose="02040602050505020304" pitchFamily="18" charset="0"/>
                  <a:cs typeface="+mn-cs"/>
                </a:rPr>
                <a:t>In this problem the average range is 0.25oz.</a:t>
              </a:r>
              <a:endParaRPr lang="en-US" sz="2400" baseline="0">
                <a:latin typeface="Lucida Bright" panose="02040602050505020304" pitchFamily="18" charset="0"/>
                <a:cs typeface="Calibri" panose="020F0502020204030204" pitchFamily="34" charset="0"/>
              </a:endParaRPr>
            </a:p>
            <a:p>
              <a:endParaRPr lang="en-US" sz="2400"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0" baseline="0">
                  <a:latin typeface="Lucida Bright" panose="02040602050505020304" pitchFamily="18" charset="0"/>
                  <a:cs typeface="Calibri" panose="020F0502020204030204" pitchFamily="34" charset="0"/>
                </a:rPr>
                <a:t>Look up the value of A2 (mean factor) that corresponds to the sample size of 5.</a:t>
              </a:r>
            </a:p>
            <a:p>
              <a:r>
                <a:rPr lang="en-US" sz="2400" b="0" baseline="0">
                  <a:latin typeface="Lucida Bright" panose="02040602050505020304" pitchFamily="18" charset="0"/>
                  <a:cs typeface="Calibri" panose="020F0502020204030204" pitchFamily="34" charset="0"/>
                </a:rPr>
                <a:t>In this problem that value is 0.577.</a:t>
              </a:r>
            </a:p>
            <a:p>
              <a:endParaRPr lang="en-US" sz="2400" b="0" baseline="0">
                <a:latin typeface="Lucida Bright" panose="02040602050505020304" pitchFamily="18" charset="0"/>
                <a:cs typeface="Calibri" panose="020F0502020204030204" pitchFamily="34" charset="0"/>
              </a:endParaRPr>
            </a:p>
            <a:p>
              <a:r>
                <a:rPr lang="en-US" sz="2400" b="1" baseline="0">
                  <a:solidFill>
                    <a:srgbClr val="C00000"/>
                  </a:solidFill>
                  <a:effectLst/>
                  <a:latin typeface="Lucida Bright" panose="02040602050505020304" pitchFamily="18" charset="0"/>
                  <a:ea typeface="+mn-ea"/>
                  <a:cs typeface="+mn-cs"/>
                </a:rPr>
                <a:t>Step 5.</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UCL</a:t>
              </a:r>
              <a:r>
                <a:rPr lang="en-US" sz="3200" b="0" baseline="0">
                  <a:solidFill>
                    <a:schemeClr val="dk1"/>
                  </a:solidFill>
                  <a:effectLst/>
                  <a:latin typeface="Lucida Bright" panose="02040602050505020304" pitchFamily="18" charset="0"/>
                  <a:ea typeface="+mn-ea"/>
                  <a:cs typeface="+mn-cs"/>
                </a:rPr>
                <a:t>(</a:t>
              </a:r>
              <a:r>
                <a:rPr lang="en-US" sz="3200" b="1" i="0" baseline="0">
                  <a:solidFill>
                    <a:schemeClr val="dk1"/>
                  </a:solidFill>
                  <a:effectLst/>
                  <a:latin typeface="Cambria Math" panose="02040503050406030204" pitchFamily="18" charset="0"/>
                  <a:ea typeface="+mn-ea"/>
                  <a:cs typeface="+mn-cs"/>
                </a:rPr>
                <a:t>¯𝒙</a:t>
              </a:r>
              <a:r>
                <a:rPr lang="en-US" sz="2400" b="0" baseline="0">
                  <a:solidFill>
                    <a:schemeClr val="dk1"/>
                  </a:solidFill>
                  <a:effectLst/>
                  <a:latin typeface="Lucida Bright" panose="02040602050505020304" pitchFamily="18" charset="0"/>
                  <a:ea typeface="+mn-ea"/>
                  <a:cs typeface="+mn-cs"/>
                </a:rPr>
                <a:t>)</a:t>
              </a:r>
            </a:p>
            <a:p>
              <a:endParaRPr lang="en-US" sz="2400" b="0" baseline="0">
                <a:solidFill>
                  <a:schemeClr val="dk1"/>
                </a:solidFill>
                <a:effectLst/>
                <a:latin typeface="Lucida Bright" panose="02040602050505020304" pitchFamily="18" charset="0"/>
                <a:ea typeface="+mn-ea"/>
                <a:cs typeface="+mn-cs"/>
              </a:endParaRPr>
            </a:p>
            <a:p>
              <a:r>
                <a:rPr lang="en-US" sz="2400" b="1" baseline="0">
                  <a:solidFill>
                    <a:srgbClr val="C00000"/>
                  </a:solidFill>
                  <a:effectLst/>
                  <a:latin typeface="Lucida Bright" panose="02040602050505020304" pitchFamily="18" charset="0"/>
                  <a:ea typeface="+mn-ea"/>
                  <a:cs typeface="+mn-cs"/>
                </a:rPr>
                <a:t>Step 6.</a:t>
              </a:r>
              <a:endParaRPr lang="en-US" sz="2400">
                <a:solidFill>
                  <a:srgbClr val="C00000"/>
                </a:solidFill>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Solve for LCL</a:t>
              </a:r>
              <a:r>
                <a:rPr lang="en-US" sz="3200" b="0" baseline="0">
                  <a:solidFill>
                    <a:schemeClr val="dk1"/>
                  </a:solidFill>
                  <a:effectLst/>
                  <a:latin typeface="Lucida Bright" panose="02040602050505020304" pitchFamily="18" charset="0"/>
                  <a:ea typeface="+mn-ea"/>
                  <a:cs typeface="+mn-cs"/>
                </a:rPr>
                <a:t>(</a:t>
              </a:r>
              <a:r>
                <a:rPr lang="en-US" sz="3200" b="1" i="0" baseline="0">
                  <a:solidFill>
                    <a:schemeClr val="dk1"/>
                  </a:solidFill>
                  <a:effectLst/>
                  <a:latin typeface="Cambria Math" panose="02040503050406030204" pitchFamily="18" charset="0"/>
                  <a:ea typeface="+mn-ea"/>
                  <a:cs typeface="+mn-cs"/>
                </a:rPr>
                <a:t>¯𝒙</a:t>
              </a:r>
              <a:r>
                <a:rPr lang="en-US" sz="2400" b="0" baseline="0">
                  <a:solidFill>
                    <a:schemeClr val="dk1"/>
                  </a:solidFill>
                  <a:effectLst/>
                  <a:latin typeface="Lucida Bright" panose="02040602050505020304" pitchFamily="18" charset="0"/>
                  <a:ea typeface="+mn-ea"/>
                  <a:cs typeface="+mn-cs"/>
                </a:rPr>
                <a:t>)</a:t>
              </a:r>
              <a:endParaRPr lang="en-US" sz="2400">
                <a:effectLst/>
                <a:latin typeface="Lucida Bright" panose="02040602050505020304" pitchFamily="18" charset="0"/>
              </a:endParaRPr>
            </a:p>
            <a:p>
              <a:endParaRPr lang="en-US" sz="2400" b="0" baseline="0">
                <a:solidFill>
                  <a:schemeClr val="dk1"/>
                </a:solidFill>
                <a:effectLst/>
                <a:latin typeface="Lucida Bright" panose="02040602050505020304" pitchFamily="18" charset="0"/>
                <a:ea typeface="+mn-ea"/>
                <a:cs typeface="+mn-cs"/>
              </a:endParaRPr>
            </a:p>
            <a:p>
              <a:endParaRPr lang="en-US" sz="2400" b="0" baseline="0">
                <a:latin typeface="Lucida Bright" panose="02040602050505020304" pitchFamily="18" charset="0"/>
                <a:cs typeface="Calibri" panose="020F0502020204030204" pitchFamily="34" charset="0"/>
              </a:endParaRPr>
            </a:p>
            <a:p>
              <a:endParaRPr lang="en-US" sz="2400" b="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Fallback>
    </mc:AlternateContent>
    <xdr:clientData/>
  </xdr:twoCellAnchor>
  <xdr:twoCellAnchor>
    <xdr:from>
      <xdr:col>29</xdr:col>
      <xdr:colOff>38100</xdr:colOff>
      <xdr:row>56</xdr:row>
      <xdr:rowOff>163511</xdr:rowOff>
    </xdr:from>
    <xdr:to>
      <xdr:col>38</xdr:col>
      <xdr:colOff>526256</xdr:colOff>
      <xdr:row>62</xdr:row>
      <xdr:rowOff>171450</xdr:rowOff>
    </xdr:to>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2600-00000E000000}"/>
                </a:ext>
              </a:extLst>
            </xdr:cNvPr>
            <xdr:cNvSpPr txBox="1"/>
          </xdr:nvSpPr>
          <xdr:spPr>
            <a:xfrm>
              <a:off x="22021800" y="12412661"/>
              <a:ext cx="5974556" cy="115093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400" b="1" i="0" baseline="0">
                  <a:solidFill>
                    <a:srgbClr val="FF0000"/>
                  </a:solidFill>
                  <a:latin typeface="Lucida Bright" panose="02040602050505020304" pitchFamily="18" charset="0"/>
                </a:rPr>
                <a:t>LCL</a:t>
              </a:r>
              <a:r>
                <a:rPr lang="en-US" sz="2800" b="1" i="0" baseline="0">
                  <a:solidFill>
                    <a:srgbClr val="C00000"/>
                  </a:solidFill>
                  <a:latin typeface="Lucida Bright" panose="02040602050505020304" pitchFamily="18" charset="0"/>
                </a:rPr>
                <a:t>(</a:t>
              </a:r>
              <a14:m>
                <m:oMath xmlns:m="http://schemas.openxmlformats.org/officeDocument/2006/math">
                  <m:bar>
                    <m:barPr>
                      <m:pos m:val="top"/>
                      <m:ctrlPr>
                        <a:rPr lang="en-US" sz="2800" b="1" i="1" baseline="0">
                          <a:solidFill>
                            <a:srgbClr val="C00000"/>
                          </a:solidFill>
                          <a:effectLst/>
                          <a:latin typeface="Cambria Math" panose="02040503050406030204" pitchFamily="18" charset="0"/>
                          <a:ea typeface="+mn-ea"/>
                          <a:cs typeface="+mn-cs"/>
                        </a:rPr>
                      </m:ctrlPr>
                    </m:barPr>
                    <m:e>
                      <m:r>
                        <a:rPr lang="en-US" sz="2800" b="1" i="1" baseline="0">
                          <a:solidFill>
                            <a:srgbClr val="C00000"/>
                          </a:solidFill>
                          <a:effectLst/>
                          <a:latin typeface="Cambria Math" panose="02040503050406030204" pitchFamily="18" charset="0"/>
                          <a:ea typeface="+mn-ea"/>
                          <a:cs typeface="+mn-cs"/>
                        </a:rPr>
                        <m:t>𝒙</m:t>
                      </m:r>
                    </m:e>
                  </m:bar>
                </m:oMath>
              </a14:m>
              <a:r>
                <a:rPr lang="en-US" sz="2400" b="1" i="0" baseline="0">
                  <a:solidFill>
                    <a:srgbClr val="FF0000"/>
                  </a:solidFill>
                  <a:latin typeface="Lucida Bright" panose="02040602050505020304" pitchFamily="18" charset="0"/>
                </a:rPr>
                <a:t>)</a:t>
              </a:r>
              <a:r>
                <a:rPr lang="en-US" sz="2400" b="1" i="0" baseline="0">
                  <a:latin typeface="Lucida Bright" panose="02040602050505020304" pitchFamily="18" charset="0"/>
                </a:rPr>
                <a:t> </a:t>
              </a:r>
              <a:r>
                <a:rPr lang="en-US" sz="2400" b="0" i="0" baseline="0">
                  <a:latin typeface="Lucida Bright" panose="02040602050505020304" pitchFamily="18" charset="0"/>
                </a:rPr>
                <a:t>=  12- 0.577 * </a:t>
              </a:r>
              <a:r>
                <a:rPr lang="en-US" sz="2400" b="0" i="0" baseline="0">
                  <a:solidFill>
                    <a:schemeClr val="tx1"/>
                  </a:solidFill>
                  <a:latin typeface="Lucida Bright" panose="02040602050505020304" pitchFamily="18" charset="0"/>
                </a:rPr>
                <a:t>0.25</a:t>
              </a:r>
              <a:r>
                <a:rPr lang="en-US" sz="2400" b="0" i="0" baseline="0">
                  <a:latin typeface="Lucida Bright" panose="02040602050505020304" pitchFamily="18" charset="0"/>
                </a:rPr>
                <a:t> = 11.86</a:t>
              </a:r>
              <a:endParaRPr lang="en-US" sz="2400" b="0" i="0">
                <a:latin typeface="Lucida Bright" panose="02040602050505020304" pitchFamily="18" charset="0"/>
              </a:endParaRPr>
            </a:p>
          </xdr:txBody>
        </xdr:sp>
      </mc:Choice>
      <mc:Fallback xmlns="">
        <xdr:sp macro="" textlink="">
          <xdr:nvSpPr>
            <xdr:cNvPr id="14" name="TextBox 13">
              <a:extLst>
                <a:ext uri="{FF2B5EF4-FFF2-40B4-BE49-F238E27FC236}">
                  <a16:creationId xmlns:a16="http://schemas.microsoft.com/office/drawing/2014/main" id="{00000000-0008-0000-2500-000009000000}"/>
                </a:ext>
              </a:extLst>
            </xdr:cNvPr>
            <xdr:cNvSpPr txBox="1"/>
          </xdr:nvSpPr>
          <xdr:spPr>
            <a:xfrm>
              <a:off x="22021800" y="12412661"/>
              <a:ext cx="5974556" cy="115093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solidFill>
                  <a:srgbClr val="FF0000"/>
                </a:solidFill>
              </a:endParaRPr>
            </a:p>
            <a:p>
              <a:r>
                <a:rPr lang="en-US" sz="2400" b="1" i="0" baseline="0">
                  <a:solidFill>
                    <a:srgbClr val="FF0000"/>
                  </a:solidFill>
                  <a:latin typeface="Lucida Bright" panose="02040602050505020304" pitchFamily="18" charset="0"/>
                </a:rPr>
                <a:t>LCL</a:t>
              </a:r>
              <a:r>
                <a:rPr lang="en-US" sz="2800" b="1" i="0" baseline="0">
                  <a:solidFill>
                    <a:srgbClr val="C00000"/>
                  </a:solidFill>
                  <a:latin typeface="Lucida Bright" panose="02040602050505020304" pitchFamily="18" charset="0"/>
                </a:rPr>
                <a:t>(</a:t>
              </a:r>
              <a:r>
                <a:rPr lang="en-US" sz="2800" b="1" i="0" baseline="0">
                  <a:solidFill>
                    <a:srgbClr val="C00000"/>
                  </a:solidFill>
                  <a:effectLst/>
                  <a:latin typeface="Cambria Math" panose="02040503050406030204" pitchFamily="18" charset="0"/>
                  <a:ea typeface="+mn-ea"/>
                  <a:cs typeface="+mn-cs"/>
                </a:rPr>
                <a:t>¯𝒙</a:t>
              </a:r>
              <a:r>
                <a:rPr lang="en-US" sz="2400" b="1" i="0" baseline="0">
                  <a:solidFill>
                    <a:srgbClr val="FF0000"/>
                  </a:solidFill>
                  <a:latin typeface="Lucida Bright" panose="02040602050505020304" pitchFamily="18" charset="0"/>
                </a:rPr>
                <a:t>)</a:t>
              </a:r>
              <a:r>
                <a:rPr lang="en-US" sz="2400" b="1" i="0" baseline="0">
                  <a:latin typeface="Lucida Bright" panose="02040602050505020304" pitchFamily="18" charset="0"/>
                </a:rPr>
                <a:t> </a:t>
              </a:r>
              <a:r>
                <a:rPr lang="en-US" sz="2400" b="0" i="0" baseline="0">
                  <a:latin typeface="Lucida Bright" panose="02040602050505020304" pitchFamily="18" charset="0"/>
                </a:rPr>
                <a:t>=  12- 0.577 * </a:t>
              </a:r>
              <a:r>
                <a:rPr lang="en-US" sz="2400" b="0" i="0" baseline="0">
                  <a:solidFill>
                    <a:schemeClr val="tx1"/>
                  </a:solidFill>
                  <a:latin typeface="Lucida Bright" panose="02040602050505020304" pitchFamily="18" charset="0"/>
                </a:rPr>
                <a:t>0.25</a:t>
              </a:r>
              <a:r>
                <a:rPr lang="en-US" sz="2400" b="0" i="0" baseline="0">
                  <a:latin typeface="Lucida Bright" panose="02040602050505020304" pitchFamily="18" charset="0"/>
                </a:rPr>
                <a:t> = 11.86</a:t>
              </a:r>
              <a:endParaRPr lang="en-US" sz="2400" b="0" i="0">
                <a:latin typeface="Lucida Bright" panose="02040602050505020304" pitchFamily="18" charset="0"/>
              </a:endParaRP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212724</xdr:colOff>
      <xdr:row>1</xdr:row>
      <xdr:rowOff>171449</xdr:rowOff>
    </xdr:from>
    <xdr:to>
      <xdr:col>12</xdr:col>
      <xdr:colOff>762000</xdr:colOff>
      <xdr:row>5</xdr:row>
      <xdr:rowOff>114300</xdr:rowOff>
    </xdr:to>
    <xdr:sp macro="" textlink="">
      <xdr:nvSpPr>
        <xdr:cNvPr id="3" name="Rounded Rectangle 2">
          <a:extLst>
            <a:ext uri="{FF2B5EF4-FFF2-40B4-BE49-F238E27FC236}">
              <a16:creationId xmlns:a16="http://schemas.microsoft.com/office/drawing/2014/main" id="{00000000-0008-0000-0300-000003000000}"/>
            </a:ext>
          </a:extLst>
        </xdr:cNvPr>
        <xdr:cNvSpPr/>
      </xdr:nvSpPr>
      <xdr:spPr>
        <a:xfrm>
          <a:off x="2651124" y="361949"/>
          <a:ext cx="5835651"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Number of Components 2</a:t>
          </a:r>
          <a:endParaRPr lang="en-US" sz="3200" b="0">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13</xdr:col>
      <xdr:colOff>71438</xdr:colOff>
      <xdr:row>4</xdr:row>
      <xdr:rowOff>94038</xdr:rowOff>
    </xdr:from>
    <xdr:to>
      <xdr:col>13</xdr:col>
      <xdr:colOff>84063</xdr:colOff>
      <xdr:row>42</xdr:row>
      <xdr:rowOff>-1</xdr:rowOff>
    </xdr:to>
    <xdr:cxnSp macro="">
      <xdr:nvCxnSpPr>
        <xdr:cNvPr id="4" name="Straight Connector 3">
          <a:extLst>
            <a:ext uri="{FF2B5EF4-FFF2-40B4-BE49-F238E27FC236}">
              <a16:creationId xmlns:a16="http://schemas.microsoft.com/office/drawing/2014/main" id="{00000000-0008-0000-0300-000004000000}"/>
            </a:ext>
          </a:extLst>
        </xdr:cNvPr>
        <xdr:cNvCxnSpPr/>
      </xdr:nvCxnSpPr>
      <xdr:spPr>
        <a:xfrm flipH="1">
          <a:off x="8815388" y="856038"/>
          <a:ext cx="12625" cy="779266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3</xdr:col>
      <xdr:colOff>95249</xdr:colOff>
      <xdr:row>7</xdr:row>
      <xdr:rowOff>144236</xdr:rowOff>
    </xdr:from>
    <xdr:to>
      <xdr:col>12</xdr:col>
      <xdr:colOff>11906</xdr:colOff>
      <xdr:row>31</xdr:row>
      <xdr:rowOff>162607</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stretch>
          <a:fillRect/>
        </a:stretch>
      </xdr:blipFill>
      <xdr:spPr>
        <a:xfrm>
          <a:off x="1924049" y="1477736"/>
          <a:ext cx="5812632" cy="4590371"/>
        </a:xfrm>
        <a:prstGeom prst="rect">
          <a:avLst/>
        </a:prstGeom>
        <a:scene3d>
          <a:camera prst="orthographicFront"/>
          <a:lightRig rig="threePt" dir="t"/>
        </a:scene3d>
        <a:sp3d>
          <a:bevelT w="114300" prst="hardEdge"/>
        </a:sp3d>
      </xdr:spPr>
    </xdr:pic>
    <xdr:clientData/>
  </xdr:twoCellAnchor>
  <xdr:twoCellAnchor>
    <xdr:from>
      <xdr:col>2</xdr:col>
      <xdr:colOff>71778</xdr:colOff>
      <xdr:row>33</xdr:row>
      <xdr:rowOff>286429</xdr:rowOff>
    </xdr:from>
    <xdr:to>
      <xdr:col>12</xdr:col>
      <xdr:colOff>416718</xdr:colOff>
      <xdr:row>38</xdr:row>
      <xdr:rowOff>71437</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290978" y="6572929"/>
          <a:ext cx="6850515" cy="13090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baseline="0">
              <a:latin typeface="Lucida Bright" panose="02040602050505020304" pitchFamily="18" charset="0"/>
            </a:rPr>
            <a:t>What is the reliability of the entire serial system when n=50 and the average reliability of each component is 99%? </a:t>
          </a:r>
          <a:endParaRPr lang="en-US" sz="2000" b="0" i="0">
            <a:latin typeface="Lucida Bright" panose="02040602050505020304" pitchFamily="18" charset="0"/>
          </a:endParaRPr>
        </a:p>
      </xdr:txBody>
    </xdr:sp>
    <xdr:clientData/>
  </xdr:twoCellAnchor>
  <xdr:twoCellAnchor>
    <xdr:from>
      <xdr:col>6</xdr:col>
      <xdr:colOff>254114</xdr:colOff>
      <xdr:row>17</xdr:row>
      <xdr:rowOff>154441</xdr:rowOff>
    </xdr:from>
    <xdr:to>
      <xdr:col>6</xdr:col>
      <xdr:colOff>417400</xdr:colOff>
      <xdr:row>18</xdr:row>
      <xdr:rowOff>100012</xdr:rowOff>
    </xdr:to>
    <xdr:sp macro="" textlink="">
      <xdr:nvSpPr>
        <xdr:cNvPr id="7" name="Oval 6">
          <a:extLst>
            <a:ext uri="{FF2B5EF4-FFF2-40B4-BE49-F238E27FC236}">
              <a16:creationId xmlns:a16="http://schemas.microsoft.com/office/drawing/2014/main" id="{00000000-0008-0000-0300-000007000000}"/>
            </a:ext>
          </a:extLst>
        </xdr:cNvPr>
        <xdr:cNvSpPr/>
      </xdr:nvSpPr>
      <xdr:spPr>
        <a:xfrm>
          <a:off x="3897427" y="3392941"/>
          <a:ext cx="163286" cy="136071"/>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466044</xdr:colOff>
      <xdr:row>13</xdr:row>
      <xdr:rowOff>105795</xdr:rowOff>
    </xdr:from>
    <xdr:to>
      <xdr:col>10</xdr:col>
      <xdr:colOff>71437</xdr:colOff>
      <xdr:row>16</xdr:row>
      <xdr:rowOff>168714</xdr:rowOff>
    </xdr:to>
    <xdr:sp macro="" textlink="">
      <xdr:nvSpPr>
        <xdr:cNvPr id="8" name="Rounded Rectangular Callout 25">
          <a:extLst>
            <a:ext uri="{FF2B5EF4-FFF2-40B4-BE49-F238E27FC236}">
              <a16:creationId xmlns:a16="http://schemas.microsoft.com/office/drawing/2014/main" id="{00000000-0008-0000-0300-000008000000}"/>
            </a:ext>
          </a:extLst>
        </xdr:cNvPr>
        <xdr:cNvSpPr/>
      </xdr:nvSpPr>
      <xdr:spPr>
        <a:xfrm>
          <a:off x="4716575" y="2582295"/>
          <a:ext cx="1427050" cy="634419"/>
        </a:xfrm>
        <a:prstGeom prst="wedgeRoundRectCallout">
          <a:avLst>
            <a:gd name="adj1" fmla="val -89866"/>
            <a:gd name="adj2" fmla="val 78491"/>
            <a:gd name="adj3" fmla="val 16667"/>
          </a:avLst>
        </a:prstGeom>
        <a:solidFill>
          <a:schemeClr val="bg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0" i="0">
              <a:solidFill>
                <a:schemeClr val="tx2">
                  <a:lumMod val="50000"/>
                </a:schemeClr>
              </a:solidFill>
              <a:latin typeface="Lucida Bright" panose="02040602050505020304" pitchFamily="18" charset="0"/>
            </a:rPr>
            <a:t>Approximate answer</a:t>
          </a:r>
        </a:p>
      </xdr:txBody>
    </xdr:sp>
    <xdr:clientData/>
  </xdr:twoCellAnchor>
  <xdr:twoCellAnchor>
    <xdr:from>
      <xdr:col>14</xdr:col>
      <xdr:colOff>297656</xdr:colOff>
      <xdr:row>3</xdr:row>
      <xdr:rowOff>47622</xdr:rowOff>
    </xdr:from>
    <xdr:to>
      <xdr:col>19</xdr:col>
      <xdr:colOff>434557</xdr:colOff>
      <xdr:row>7</xdr:row>
      <xdr:rowOff>190497</xdr:rowOff>
    </xdr:to>
    <xdr:sp macro="" textlink="">
      <xdr:nvSpPr>
        <xdr:cNvPr id="9" name="Rounded Rectangle 4">
          <a:extLst>
            <a:ext uri="{FF2B5EF4-FFF2-40B4-BE49-F238E27FC236}">
              <a16:creationId xmlns:a16="http://schemas.microsoft.com/office/drawing/2014/main" id="{00000000-0008-0000-0300-000009000000}"/>
            </a:ext>
          </a:extLst>
        </xdr:cNvPr>
        <xdr:cNvSpPr/>
      </xdr:nvSpPr>
      <xdr:spPr>
        <a:xfrm>
          <a:off x="10120312" y="619122"/>
          <a:ext cx="353018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 Solution</a:t>
          </a:r>
        </a:p>
      </xdr:txBody>
    </xdr:sp>
    <xdr:clientData/>
  </xdr:twoCellAnchor>
  <xdr:twoCellAnchor>
    <xdr:from>
      <xdr:col>14</xdr:col>
      <xdr:colOff>0</xdr:colOff>
      <xdr:row>24</xdr:row>
      <xdr:rowOff>0</xdr:rowOff>
    </xdr:from>
    <xdr:to>
      <xdr:col>22</xdr:col>
      <xdr:colOff>348343</xdr:colOff>
      <xdr:row>43</xdr:row>
      <xdr:rowOff>54429</xdr:rowOff>
    </xdr:to>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9878786" y="4572000"/>
          <a:ext cx="5600700" cy="4435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latin typeface="Lucida Bright" panose="02040602050505020304" pitchFamily="18" charset="0"/>
            </a:rPr>
            <a:t>Step 1.</a:t>
          </a:r>
        </a:p>
        <a:p>
          <a:r>
            <a:rPr lang="en-US" sz="2400" baseline="0">
              <a:latin typeface="Lucida Bright" panose="02040602050505020304" pitchFamily="18" charset="0"/>
            </a:rPr>
            <a:t>Find the value of 99% on the x axis.</a:t>
          </a:r>
        </a:p>
        <a:p>
          <a:endParaRPr lang="en-US" sz="2400" baseline="0">
            <a:latin typeface="Lucida Bright" panose="02040602050505020304" pitchFamily="18" charset="0"/>
          </a:endParaRPr>
        </a:p>
        <a:p>
          <a:r>
            <a:rPr lang="en-US" sz="2400" b="1" baseline="0">
              <a:latin typeface="Lucida Bright" panose="02040602050505020304" pitchFamily="18" charset="0"/>
            </a:rPr>
            <a:t>Step 2. </a:t>
          </a:r>
        </a:p>
        <a:p>
          <a:r>
            <a:rPr lang="en-US" sz="2400" baseline="0">
              <a:latin typeface="Lucida Bright" panose="02040602050505020304" pitchFamily="18" charset="0"/>
            </a:rPr>
            <a:t>Find the point on the n=50 curve corresponding to the value of 99%.</a:t>
          </a:r>
        </a:p>
        <a:p>
          <a:endParaRPr lang="en-US" sz="2400" baseline="0">
            <a:latin typeface="Lucida Bright" panose="02040602050505020304" pitchFamily="18" charset="0"/>
          </a:endParaRPr>
        </a:p>
        <a:p>
          <a:r>
            <a:rPr lang="en-US" sz="2400" b="1" baseline="0">
              <a:latin typeface="Lucida Bright" panose="02040602050505020304" pitchFamily="18" charset="0"/>
            </a:rPr>
            <a:t>Step 3.</a:t>
          </a:r>
        </a:p>
        <a:p>
          <a:r>
            <a:rPr lang="en-US" sz="2400" baseline="0">
              <a:latin typeface="Lucida Bright" panose="02040602050505020304" pitchFamily="18" charset="0"/>
              <a:cs typeface="+mn-cs"/>
            </a:rPr>
            <a:t>Find the value on the Y axis corresponding to the point on the n=50 curve.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556985</xdr:colOff>
      <xdr:row>10</xdr:row>
      <xdr:rowOff>97973</xdr:rowOff>
    </xdr:from>
    <xdr:to>
      <xdr:col>11</xdr:col>
      <xdr:colOff>56243</xdr:colOff>
      <xdr:row>17</xdr:row>
      <xdr:rowOff>47625</xdr:rowOff>
    </xdr:to>
    <xdr:sp macro="" textlink="">
      <xdr:nvSpPr>
        <xdr:cNvPr id="3" name="TextBox 2">
          <a:extLst>
            <a:ext uri="{FF2B5EF4-FFF2-40B4-BE49-F238E27FC236}">
              <a16:creationId xmlns:a16="http://schemas.microsoft.com/office/drawing/2014/main" id="{00000000-0008-0000-2700-000003000000}"/>
            </a:ext>
          </a:extLst>
        </xdr:cNvPr>
        <xdr:cNvSpPr txBox="1"/>
      </xdr:nvSpPr>
      <xdr:spPr>
        <a:xfrm>
          <a:off x="556985" y="2002973"/>
          <a:ext cx="9246508" cy="128315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Because process standard deviations are either not available or difficult to compute, we usually calculate control limits based on the </a:t>
          </a:r>
          <a:r>
            <a:rPr lang="en-US" sz="2000" b="1" i="0">
              <a:solidFill>
                <a:srgbClr val="C00000"/>
              </a:solidFill>
              <a:latin typeface="Lucida Bright" panose="02040602050505020304" pitchFamily="18" charset="0"/>
            </a:rPr>
            <a:t>average sample range </a:t>
          </a:r>
          <a:r>
            <a:rPr lang="en-US" sz="2000" b="0" i="0">
              <a:latin typeface="Lucida Bright" panose="02040602050505020304" pitchFamily="18" charset="0"/>
            </a:rPr>
            <a:t>values rather than on standard deviations. </a:t>
          </a:r>
        </a:p>
      </xdr:txBody>
    </xdr:sp>
    <xdr:clientData/>
  </xdr:twoCellAnchor>
  <xdr:twoCellAnchor>
    <xdr:from>
      <xdr:col>1</xdr:col>
      <xdr:colOff>166008</xdr:colOff>
      <xdr:row>1</xdr:row>
      <xdr:rowOff>17235</xdr:rowOff>
    </xdr:from>
    <xdr:to>
      <xdr:col>2</xdr:col>
      <xdr:colOff>1054100</xdr:colOff>
      <xdr:row>6</xdr:row>
      <xdr:rowOff>137886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700-000004000000}"/>
            </a:ext>
          </a:extLst>
        </xdr:cNvPr>
        <xdr:cNvSpPr/>
      </xdr:nvSpPr>
      <xdr:spPr>
        <a:xfrm>
          <a:off x="788308" y="195035"/>
          <a:ext cx="1510392"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11</xdr:col>
      <xdr:colOff>396875</xdr:colOff>
      <xdr:row>10</xdr:row>
      <xdr:rowOff>149225</xdr:rowOff>
    </xdr:from>
    <xdr:to>
      <xdr:col>11</xdr:col>
      <xdr:colOff>413203</xdr:colOff>
      <xdr:row>40</xdr:row>
      <xdr:rowOff>96611</xdr:rowOff>
    </xdr:to>
    <xdr:cxnSp macro="">
      <xdr:nvCxnSpPr>
        <xdr:cNvPr id="6" name="Straight Connector 5">
          <a:extLst>
            <a:ext uri="{FF2B5EF4-FFF2-40B4-BE49-F238E27FC236}">
              <a16:creationId xmlns:a16="http://schemas.microsoft.com/office/drawing/2014/main" id="{00000000-0008-0000-2700-000006000000}"/>
            </a:ext>
          </a:extLst>
        </xdr:cNvPr>
        <xdr:cNvCxnSpPr/>
      </xdr:nvCxnSpPr>
      <xdr:spPr>
        <a:xfrm>
          <a:off x="10144125" y="2054225"/>
          <a:ext cx="16328" cy="736101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904875</xdr:colOff>
      <xdr:row>1</xdr:row>
      <xdr:rowOff>144462</xdr:rowOff>
    </xdr:from>
    <xdr:to>
      <xdr:col>10</xdr:col>
      <xdr:colOff>297657</xdr:colOff>
      <xdr:row>8</xdr:row>
      <xdr:rowOff>158750</xdr:rowOff>
    </xdr:to>
    <xdr:sp macro="" textlink="">
      <xdr:nvSpPr>
        <xdr:cNvPr id="14" name="Rounded Rectangle 13">
          <a:extLst>
            <a:ext uri="{FF2B5EF4-FFF2-40B4-BE49-F238E27FC236}">
              <a16:creationId xmlns:a16="http://schemas.microsoft.com/office/drawing/2014/main" id="{00000000-0008-0000-2700-00000E000000}"/>
            </a:ext>
          </a:extLst>
        </xdr:cNvPr>
        <xdr:cNvSpPr/>
      </xdr:nvSpPr>
      <xdr:spPr>
        <a:xfrm>
          <a:off x="3254375" y="334962"/>
          <a:ext cx="6187282" cy="134778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2</a:t>
          </a:r>
        </a:p>
      </xdr:txBody>
    </xdr:sp>
    <xdr:clientData/>
  </xdr:twoCellAnchor>
  <xdr:twoCellAnchor>
    <xdr:from>
      <xdr:col>0</xdr:col>
      <xdr:colOff>558800</xdr:colOff>
      <xdr:row>17</xdr:row>
      <xdr:rowOff>148773</xdr:rowOff>
    </xdr:from>
    <xdr:to>
      <xdr:col>11</xdr:col>
      <xdr:colOff>63499</xdr:colOff>
      <xdr:row>22</xdr:row>
      <xdr:rowOff>25400</xdr:rowOff>
    </xdr:to>
    <xdr:sp macro="" textlink="">
      <xdr:nvSpPr>
        <xdr:cNvPr id="15" name="TextBox 14">
          <a:extLst>
            <a:ext uri="{FF2B5EF4-FFF2-40B4-BE49-F238E27FC236}">
              <a16:creationId xmlns:a16="http://schemas.microsoft.com/office/drawing/2014/main" id="{00000000-0008-0000-2700-00000F000000}"/>
            </a:ext>
          </a:extLst>
        </xdr:cNvPr>
        <xdr:cNvSpPr txBox="1"/>
      </xdr:nvSpPr>
      <xdr:spPr>
        <a:xfrm>
          <a:off x="558800" y="3387273"/>
          <a:ext cx="9251949" cy="8291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a:t>
          </a:r>
          <a:r>
            <a:rPr lang="en-US" sz="2000" b="0" i="0" baseline="0">
              <a:latin typeface="Lucida Bright" panose="02040602050505020304" pitchFamily="18" charset="0"/>
            </a:rPr>
            <a:t> following table provides us with the necessary factors.</a:t>
          </a:r>
          <a:endParaRPr lang="en-US" sz="2000" b="0" i="0">
            <a:latin typeface="Lucida Bright" panose="02040602050505020304" pitchFamily="18" charset="0"/>
          </a:endParaRPr>
        </a:p>
      </xdr:txBody>
    </xdr:sp>
    <xdr:clientData/>
  </xdr:twoCellAnchor>
  <xdr:twoCellAnchor>
    <xdr:from>
      <xdr:col>12</xdr:col>
      <xdr:colOff>333375</xdr:colOff>
      <xdr:row>2</xdr:row>
      <xdr:rowOff>11906</xdr:rowOff>
    </xdr:from>
    <xdr:to>
      <xdr:col>16</xdr:col>
      <xdr:colOff>660776</xdr:colOff>
      <xdr:row>6</xdr:row>
      <xdr:rowOff>154781</xdr:rowOff>
    </xdr:to>
    <xdr:sp macro="" textlink="">
      <xdr:nvSpPr>
        <xdr:cNvPr id="13" name="Rounded Rectangle 4">
          <a:hlinkClick xmlns:r="http://schemas.openxmlformats.org/officeDocument/2006/relationships" r:id="rId2"/>
          <a:extLst>
            <a:ext uri="{FF2B5EF4-FFF2-40B4-BE49-F238E27FC236}">
              <a16:creationId xmlns:a16="http://schemas.microsoft.com/office/drawing/2014/main" id="{00000000-0008-0000-2700-00000D000000}"/>
            </a:ext>
          </a:extLst>
        </xdr:cNvPr>
        <xdr:cNvSpPr/>
      </xdr:nvSpPr>
      <xdr:spPr>
        <a:xfrm>
          <a:off x="11013281" y="392906"/>
          <a:ext cx="353018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1</xdr:col>
      <xdr:colOff>0</xdr:colOff>
      <xdr:row>38</xdr:row>
      <xdr:rowOff>0</xdr:rowOff>
    </xdr:from>
    <xdr:to>
      <xdr:col>9</xdr:col>
      <xdr:colOff>177801</xdr:colOff>
      <xdr:row>49</xdr:row>
      <xdr:rowOff>99671</xdr:rowOff>
    </xdr:to>
    <xdr:sp macro="" textlink="">
      <xdr:nvSpPr>
        <xdr:cNvPr id="8" name="TextBox 7">
          <a:extLst>
            <a:ext uri="{FF2B5EF4-FFF2-40B4-BE49-F238E27FC236}">
              <a16:creationId xmlns:a16="http://schemas.microsoft.com/office/drawing/2014/main" id="{00000000-0008-0000-2700-000008000000}"/>
            </a:ext>
          </a:extLst>
        </xdr:cNvPr>
        <xdr:cNvSpPr txBox="1"/>
      </xdr:nvSpPr>
      <xdr:spPr>
        <a:xfrm>
          <a:off x="603250" y="9350375"/>
          <a:ext cx="8115301" cy="219517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Super</a:t>
          </a:r>
          <a:r>
            <a:rPr lang="en-US" sz="2000" b="0" i="0" baseline="0">
              <a:latin typeface="Lucida Bright" panose="02040602050505020304" pitchFamily="18" charset="0"/>
            </a:rPr>
            <a:t> Cola bottles soft drinks labeled "net weight </a:t>
          </a:r>
          <a:r>
            <a:rPr lang="en-US" sz="2000" b="1" i="0" baseline="0">
              <a:solidFill>
                <a:srgbClr val="FF0000"/>
              </a:solidFill>
              <a:latin typeface="Lucida Bright" panose="02040602050505020304" pitchFamily="18" charset="0"/>
            </a:rPr>
            <a:t>12</a:t>
          </a:r>
          <a:r>
            <a:rPr lang="en-US" sz="2000" b="0" i="0" baseline="0">
              <a:latin typeface="Lucida Bright" panose="02040602050505020304" pitchFamily="18" charset="0"/>
            </a:rPr>
            <a:t> ounces." Indeed, an overall process average of </a:t>
          </a:r>
          <a:r>
            <a:rPr lang="en-US" sz="2000" b="1" i="0" baseline="0">
              <a:solidFill>
                <a:srgbClr val="FF0000"/>
              </a:solidFill>
              <a:latin typeface="Lucida Bright" panose="02040602050505020304" pitchFamily="18" charset="0"/>
            </a:rPr>
            <a:t>12 ounces </a:t>
          </a:r>
          <a:r>
            <a:rPr lang="en-US" sz="2000" b="0" i="0" baseline="0">
              <a:latin typeface="Lucida Bright" panose="02040602050505020304" pitchFamily="18" charset="0"/>
            </a:rPr>
            <a:t>has been found by taking many samples, in which each sample contained </a:t>
          </a:r>
          <a:r>
            <a:rPr lang="en-US" sz="2000" b="1" i="0" baseline="0">
              <a:solidFill>
                <a:srgbClr val="FF0000"/>
              </a:solidFill>
              <a:latin typeface="Lucida Bright" panose="02040602050505020304" pitchFamily="18" charset="0"/>
            </a:rPr>
            <a:t>5 bottle. </a:t>
          </a:r>
          <a:r>
            <a:rPr lang="en-US" sz="2000" b="0" i="0" baseline="0">
              <a:latin typeface="Lucida Bright" panose="02040602050505020304" pitchFamily="18" charset="0"/>
            </a:rPr>
            <a:t>The average range of the process is </a:t>
          </a:r>
          <a:r>
            <a:rPr lang="en-US" sz="2000" b="1" i="0" baseline="0">
              <a:solidFill>
                <a:srgbClr val="FF0000"/>
              </a:solidFill>
              <a:latin typeface="Lucida Bright" panose="02040602050505020304" pitchFamily="18" charset="0"/>
            </a:rPr>
            <a:t>0.25</a:t>
          </a:r>
          <a:r>
            <a:rPr lang="en-US" sz="2000" b="1" i="0" baseline="0">
              <a:latin typeface="Lucida Bright" panose="02040602050505020304" pitchFamily="18" charset="0"/>
            </a:rPr>
            <a:t> </a:t>
          </a:r>
          <a:r>
            <a:rPr lang="en-US" sz="2000" b="0" i="0" baseline="0">
              <a:latin typeface="Lucida Bright" panose="02040602050505020304" pitchFamily="18" charset="0"/>
            </a:rPr>
            <a:t>ounces. The OM team wants to determine the upper and lower control limits for sample means in this process.</a:t>
          </a:r>
          <a:endParaRPr lang="en-US" sz="2000" b="0" i="0">
            <a:latin typeface="Lucida Bright" panose="02040602050505020304" pitchFamily="18"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15</xdr:col>
      <xdr:colOff>429260</xdr:colOff>
      <xdr:row>3</xdr:row>
      <xdr:rowOff>76200</xdr:rowOff>
    </xdr:from>
    <xdr:to>
      <xdr:col>15</xdr:col>
      <xdr:colOff>429260</xdr:colOff>
      <xdr:row>34</xdr:row>
      <xdr:rowOff>304800</xdr:rowOff>
    </xdr:to>
    <xdr:cxnSp macro="">
      <xdr:nvCxnSpPr>
        <xdr:cNvPr id="3" name="Straight Connector 2">
          <a:extLst>
            <a:ext uri="{FF2B5EF4-FFF2-40B4-BE49-F238E27FC236}">
              <a16:creationId xmlns:a16="http://schemas.microsoft.com/office/drawing/2014/main" id="{00000000-0008-0000-2800-000003000000}"/>
            </a:ext>
          </a:extLst>
        </xdr:cNvPr>
        <xdr:cNvCxnSpPr/>
      </xdr:nvCxnSpPr>
      <xdr:spPr>
        <a:xfrm flipH="1">
          <a:off x="10430510" y="647700"/>
          <a:ext cx="0" cy="76295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00000000-0008-0000-2800-000004000000}"/>
            </a:ext>
          </a:extLst>
        </xdr:cNvPr>
        <xdr:cNvSpPr/>
      </xdr:nvSpPr>
      <xdr:spPr>
        <a:xfrm>
          <a:off x="2625724" y="603249"/>
          <a:ext cx="45783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FrankRuehl" panose="020E0503060101010101" pitchFamily="34" charset="-79"/>
              <a:cs typeface="FrankRuehl" panose="020E0503060101010101" pitchFamily="34" charset="-79"/>
            </a:rPr>
            <a:t>R&amp;R Problem 1</a:t>
          </a:r>
          <a:r>
            <a:rPr lang="en-US" sz="3200" b="1" baseline="0">
              <a:solidFill>
                <a:srgbClr val="C00000"/>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15</xdr:col>
      <xdr:colOff>789849</xdr:colOff>
      <xdr:row>4</xdr:row>
      <xdr:rowOff>35651</xdr:rowOff>
    </xdr:from>
    <xdr:to>
      <xdr:col>20</xdr:col>
      <xdr:colOff>57732</xdr:colOff>
      <xdr:row>8</xdr:row>
      <xdr:rowOff>49580</xdr:rowOff>
    </xdr:to>
    <xdr:sp macro="" textlink="">
      <xdr:nvSpPr>
        <xdr:cNvPr id="5" name="Rounded Rectangle 4">
          <a:extLst>
            <a:ext uri="{FF2B5EF4-FFF2-40B4-BE49-F238E27FC236}">
              <a16:creationId xmlns:a16="http://schemas.microsoft.com/office/drawing/2014/main" id="{00000000-0008-0000-2800-000005000000}"/>
            </a:ext>
          </a:extLst>
        </xdr:cNvPr>
        <xdr:cNvSpPr/>
      </xdr:nvSpPr>
      <xdr:spPr>
        <a:xfrm>
          <a:off x="10743474" y="797651"/>
          <a:ext cx="3249333" cy="775929"/>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2</xdr:col>
      <xdr:colOff>128608</xdr:colOff>
      <xdr:row>32</xdr:row>
      <xdr:rowOff>121920</xdr:rowOff>
    </xdr:from>
    <xdr:to>
      <xdr:col>2</xdr:col>
      <xdr:colOff>132405</xdr:colOff>
      <xdr:row>33</xdr:row>
      <xdr:rowOff>152509</xdr:rowOff>
    </xdr:to>
    <xdr:cxnSp macro="">
      <xdr:nvCxnSpPr>
        <xdr:cNvPr id="6" name="Straight Connector 5">
          <a:extLst>
            <a:ext uri="{FF2B5EF4-FFF2-40B4-BE49-F238E27FC236}">
              <a16:creationId xmlns:a16="http://schemas.microsoft.com/office/drawing/2014/main" id="{00000000-0008-0000-2800-000006000000}"/>
            </a:ext>
          </a:extLst>
        </xdr:cNvPr>
        <xdr:cNvCxnSpPr/>
      </xdr:nvCxnSpPr>
      <xdr:spPr>
        <a:xfrm flipH="1">
          <a:off x="1347808" y="7522845"/>
          <a:ext cx="3797" cy="2877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375829</xdr:colOff>
      <xdr:row>13</xdr:row>
      <xdr:rowOff>10341</xdr:rowOff>
    </xdr:from>
    <xdr:to>
      <xdr:col>13</xdr:col>
      <xdr:colOff>118099</xdr:colOff>
      <xdr:row>30</xdr:row>
      <xdr:rowOff>351269</xdr:rowOff>
    </xdr:to>
    <xdr:sp macro="" textlink="">
      <xdr:nvSpPr>
        <xdr:cNvPr id="7" name="TextBox 6">
          <a:extLst>
            <a:ext uri="{FF2B5EF4-FFF2-40B4-BE49-F238E27FC236}">
              <a16:creationId xmlns:a16="http://schemas.microsoft.com/office/drawing/2014/main" id="{00000000-0008-0000-2800-000007000000}"/>
            </a:ext>
          </a:extLst>
        </xdr:cNvPr>
        <xdr:cNvSpPr txBox="1"/>
      </xdr:nvSpPr>
      <xdr:spPr>
        <a:xfrm>
          <a:off x="375829" y="2486841"/>
          <a:ext cx="8257620" cy="464622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Heiser</a:t>
          </a:r>
          <a:r>
            <a:rPr lang="en-US" sz="800" baseline="0">
              <a:solidFill>
                <a:schemeClr val="bg1"/>
              </a:solidFill>
            </a:rPr>
            <a:t> 9 562</a:t>
          </a:r>
        </a:p>
        <a:p>
          <a:r>
            <a:rPr lang="en-US" sz="2000" baseline="0"/>
            <a:t>The Best Widget is planning to produce 154, 387 units of  its best selling blender. The blender's performance and operations are controlled by a sensing unit that consists of three electronic components arranged in sequence.  </a:t>
          </a:r>
        </a:p>
        <a:p>
          <a:endParaRPr lang="en-US" sz="2000" baseline="0"/>
        </a:p>
        <a:p>
          <a:r>
            <a:rPr lang="en-US" sz="2000" baseline="0"/>
            <a:t>Currently, the reliability of each component is:  0.90, 0.80, 0.99. The overall performance of this arrangement is 71.3%. </a:t>
          </a:r>
        </a:p>
        <a:p>
          <a:endParaRPr lang="en-US" sz="2000" baseline="0"/>
        </a:p>
        <a:p>
          <a:r>
            <a:rPr lang="en-US" sz="2000" baseline="0"/>
            <a:t>This level of performance is not acceptable to customers who expressed their dissatisfaction with their experience with this blender. In response, the management has decided to improve the reliability of a blender to 94.1%.  </a:t>
          </a:r>
        </a:p>
        <a:p>
          <a:endParaRPr lang="en-US" sz="2000" baseline="0"/>
        </a:p>
        <a:p>
          <a:pPr>
            <a:lnSpc>
              <a:spcPts val="2300"/>
            </a:lnSpc>
          </a:pPr>
          <a:r>
            <a:rPr lang="en-US" sz="2000" baseline="0"/>
            <a:t>What is the impact on the required inventory of each component?</a:t>
          </a:r>
        </a:p>
      </xdr:txBody>
    </xdr:sp>
    <xdr:clientData/>
  </xdr:twoCellAnchor>
  <xdr:twoCellAnchor>
    <xdr:from>
      <xdr:col>13</xdr:col>
      <xdr:colOff>574221</xdr:colOff>
      <xdr:row>13</xdr:row>
      <xdr:rowOff>49802</xdr:rowOff>
    </xdr:from>
    <xdr:to>
      <xdr:col>13</xdr:col>
      <xdr:colOff>600348</xdr:colOff>
      <xdr:row>38</xdr:row>
      <xdr:rowOff>213918</xdr:rowOff>
    </xdr:to>
    <xdr:cxnSp macro="">
      <xdr:nvCxnSpPr>
        <xdr:cNvPr id="8" name="Straight Connector 7">
          <a:extLst>
            <a:ext uri="{FF2B5EF4-FFF2-40B4-BE49-F238E27FC236}">
              <a16:creationId xmlns:a16="http://schemas.microsoft.com/office/drawing/2014/main" id="{00000000-0008-0000-2800-000008000000}"/>
            </a:ext>
          </a:extLst>
        </xdr:cNvPr>
        <xdr:cNvCxnSpPr/>
      </xdr:nvCxnSpPr>
      <xdr:spPr>
        <a:xfrm flipH="1">
          <a:off x="9089571" y="2526302"/>
          <a:ext cx="26127" cy="666969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411480</xdr:colOff>
      <xdr:row>40</xdr:row>
      <xdr:rowOff>238394</xdr:rowOff>
    </xdr:from>
    <xdr:to>
      <xdr:col>26</xdr:col>
      <xdr:colOff>270511</xdr:colOff>
      <xdr:row>52</xdr:row>
      <xdr:rowOff>49551</xdr:rowOff>
    </xdr:to>
    <xdr:sp macro="" textlink="">
      <xdr:nvSpPr>
        <xdr:cNvPr id="9" name="TextBox 8">
          <a:extLst>
            <a:ext uri="{FF2B5EF4-FFF2-40B4-BE49-F238E27FC236}">
              <a16:creationId xmlns:a16="http://schemas.microsoft.com/office/drawing/2014/main" id="{00000000-0008-0000-2800-000009000000}"/>
            </a:ext>
          </a:extLst>
        </xdr:cNvPr>
        <xdr:cNvSpPr txBox="1"/>
      </xdr:nvSpPr>
      <xdr:spPr>
        <a:xfrm>
          <a:off x="11155680" y="9896744"/>
          <a:ext cx="8136256" cy="22495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chemeClr val="tx2">
                  <a:lumMod val="75000"/>
                </a:schemeClr>
              </a:solidFill>
            </a:rPr>
            <a:t>Impact: Add the following quantities of</a:t>
          </a:r>
          <a:r>
            <a:rPr lang="en-US" sz="2000" b="1" baseline="0">
              <a:solidFill>
                <a:schemeClr val="tx2">
                  <a:lumMod val="75000"/>
                </a:schemeClr>
              </a:solidFill>
            </a:rPr>
            <a:t> t</a:t>
          </a:r>
          <a:r>
            <a:rPr lang="en-US" sz="2000" b="1">
              <a:solidFill>
                <a:schemeClr val="tx2">
                  <a:lumMod val="75000"/>
                </a:schemeClr>
              </a:solidFill>
            </a:rPr>
            <a:t>wo additional components</a:t>
          </a:r>
          <a:r>
            <a:rPr lang="en-US" sz="2000" b="1" baseline="0">
              <a:solidFill>
                <a:schemeClr val="tx2">
                  <a:lumMod val="75000"/>
                </a:schemeClr>
              </a:solidFill>
            </a:rPr>
            <a:t> of:</a:t>
          </a:r>
        </a:p>
        <a:p>
          <a:endParaRPr lang="en-US" sz="1800" b="1">
            <a:solidFill>
              <a:schemeClr val="accent2">
                <a:lumMod val="50000"/>
              </a:schemeClr>
            </a:solidFill>
          </a:endParaRPr>
        </a:p>
        <a:p>
          <a:r>
            <a:rPr lang="en-US" sz="1800" b="1">
              <a:solidFill>
                <a:schemeClr val="accent2">
                  <a:lumMod val="50000"/>
                </a:schemeClr>
              </a:solidFill>
            </a:rPr>
            <a:t>0.900:</a:t>
          </a:r>
          <a:r>
            <a:rPr lang="en-US" sz="1800" b="1" baseline="0">
              <a:solidFill>
                <a:schemeClr val="accent2">
                  <a:lumMod val="50000"/>
                </a:schemeClr>
              </a:solidFill>
            </a:rPr>
            <a:t>  Additional 154,387 units</a:t>
          </a:r>
        </a:p>
        <a:p>
          <a:endParaRPr lang="en-US" sz="1800" b="1" baseline="0">
            <a:solidFill>
              <a:schemeClr val="accent2">
                <a:lumMod val="50000"/>
              </a:schemeClr>
            </a:solidFill>
          </a:endParaRPr>
        </a:p>
        <a:p>
          <a:r>
            <a:rPr lang="en-US" sz="1800" b="1" baseline="0">
              <a:solidFill>
                <a:schemeClr val="accent2">
                  <a:lumMod val="50000"/>
                </a:schemeClr>
              </a:solidFill>
            </a:rPr>
            <a:t>0.800:  Additional 154,387 units</a:t>
          </a:r>
          <a:endParaRPr lang="en-US" sz="1800" b="1">
            <a:solidFill>
              <a:schemeClr val="accent2">
                <a:lumMod val="50000"/>
              </a:schemeClr>
            </a:solidFill>
          </a:endParaRPr>
        </a:p>
      </xdr:txBody>
    </xdr:sp>
    <xdr:clientData/>
  </xdr:twoCellAnchor>
  <xdr:twoCellAnchor>
    <xdr:from>
      <xdr:col>17</xdr:col>
      <xdr:colOff>227511</xdr:colOff>
      <xdr:row>22</xdr:row>
      <xdr:rowOff>46265</xdr:rowOff>
    </xdr:from>
    <xdr:to>
      <xdr:col>25</xdr:col>
      <xdr:colOff>274</xdr:colOff>
      <xdr:row>22</xdr:row>
      <xdr:rowOff>53069</xdr:rowOff>
    </xdr:to>
    <xdr:cxnSp macro="">
      <xdr:nvCxnSpPr>
        <xdr:cNvPr id="10" name="Straight Connector 9">
          <a:extLst>
            <a:ext uri="{FF2B5EF4-FFF2-40B4-BE49-F238E27FC236}">
              <a16:creationId xmlns:a16="http://schemas.microsoft.com/office/drawing/2014/main" id="{00000000-0008-0000-2800-00000A000000}"/>
            </a:ext>
          </a:extLst>
        </xdr:cNvPr>
        <xdr:cNvCxnSpPr/>
      </xdr:nvCxnSpPr>
      <xdr:spPr>
        <a:xfrm flipV="1">
          <a:off x="11790861" y="4437290"/>
          <a:ext cx="6621238" cy="68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295275</xdr:colOff>
      <xdr:row>25</xdr:row>
      <xdr:rowOff>350520</xdr:rowOff>
    </xdr:from>
    <xdr:to>
      <xdr:col>22</xdr:col>
      <xdr:colOff>160084</xdr:colOff>
      <xdr:row>28</xdr:row>
      <xdr:rowOff>167640</xdr:rowOff>
    </xdr:to>
    <xdr:sp macro="" textlink="">
      <xdr:nvSpPr>
        <xdr:cNvPr id="11" name="Oval 10">
          <a:extLst>
            <a:ext uri="{FF2B5EF4-FFF2-40B4-BE49-F238E27FC236}">
              <a16:creationId xmlns:a16="http://schemas.microsoft.com/office/drawing/2014/main" id="{00000000-0008-0000-2800-00000B000000}"/>
            </a:ext>
          </a:extLst>
        </xdr:cNvPr>
        <xdr:cNvSpPr/>
      </xdr:nvSpPr>
      <xdr:spPr>
        <a:xfrm>
          <a:off x="11858625" y="5608320"/>
          <a:ext cx="3751009" cy="88392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24</xdr:col>
      <xdr:colOff>417195</xdr:colOff>
      <xdr:row>14</xdr:row>
      <xdr:rowOff>163830</xdr:rowOff>
    </xdr:from>
    <xdr:to>
      <xdr:col>28</xdr:col>
      <xdr:colOff>194421</xdr:colOff>
      <xdr:row>18</xdr:row>
      <xdr:rowOff>3279</xdr:rowOff>
    </xdr:to>
    <xdr:sp macro="" textlink="">
      <xdr:nvSpPr>
        <xdr:cNvPr id="12" name="Rounded Rectangular Callout 14">
          <a:extLst>
            <a:ext uri="{FF2B5EF4-FFF2-40B4-BE49-F238E27FC236}">
              <a16:creationId xmlns:a16="http://schemas.microsoft.com/office/drawing/2014/main" id="{00000000-0008-0000-2800-00000C000000}"/>
            </a:ext>
          </a:extLst>
        </xdr:cNvPr>
        <xdr:cNvSpPr/>
      </xdr:nvSpPr>
      <xdr:spPr>
        <a:xfrm>
          <a:off x="17933670" y="2830830"/>
          <a:ext cx="2501376" cy="601449"/>
        </a:xfrm>
        <a:prstGeom prst="wedgeRoundRectCallout">
          <a:avLst>
            <a:gd name="adj1" fmla="val -47698"/>
            <a:gd name="adj2" fmla="val 10230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chemeClr val="tx2">
                  <a:lumMod val="75000"/>
                </a:schemeClr>
              </a:solidFill>
            </a:rPr>
            <a:t>Original</a:t>
          </a:r>
          <a:r>
            <a:rPr lang="en-US" sz="1600" baseline="0">
              <a:solidFill>
                <a:schemeClr val="tx2">
                  <a:lumMod val="75000"/>
                </a:schemeClr>
              </a:solidFill>
            </a:rPr>
            <a:t> Reliability</a:t>
          </a:r>
          <a:endParaRPr lang="en-US" sz="1600">
            <a:solidFill>
              <a:schemeClr val="tx2">
                <a:lumMod val="75000"/>
              </a:schemeClr>
            </a:solidFill>
          </a:endParaRPr>
        </a:p>
      </xdr:txBody>
    </xdr:sp>
    <xdr:clientData/>
  </xdr:twoCellAnchor>
  <xdr:twoCellAnchor>
    <xdr:from>
      <xdr:col>25</xdr:col>
      <xdr:colOff>289560</xdr:colOff>
      <xdr:row>28</xdr:row>
      <xdr:rowOff>190500</xdr:rowOff>
    </xdr:from>
    <xdr:to>
      <xdr:col>29</xdr:col>
      <xdr:colOff>348654</xdr:colOff>
      <xdr:row>30</xdr:row>
      <xdr:rowOff>193548</xdr:rowOff>
    </xdr:to>
    <xdr:sp macro="" textlink="">
      <xdr:nvSpPr>
        <xdr:cNvPr id="13" name="Rounded Rectangular Callout 15">
          <a:extLst>
            <a:ext uri="{FF2B5EF4-FFF2-40B4-BE49-F238E27FC236}">
              <a16:creationId xmlns:a16="http://schemas.microsoft.com/office/drawing/2014/main" id="{00000000-0008-0000-2800-00000D000000}"/>
            </a:ext>
          </a:extLst>
        </xdr:cNvPr>
        <xdr:cNvSpPr/>
      </xdr:nvSpPr>
      <xdr:spPr>
        <a:xfrm>
          <a:off x="18701385" y="6515100"/>
          <a:ext cx="2497494" cy="460248"/>
        </a:xfrm>
        <a:prstGeom prst="wedgeRoundRectCallout">
          <a:avLst>
            <a:gd name="adj1" fmla="val -60656"/>
            <a:gd name="adj2" fmla="val 816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aseline="0">
              <a:solidFill>
                <a:schemeClr val="tx2">
                  <a:lumMod val="75000"/>
                </a:schemeClr>
              </a:solidFill>
            </a:rPr>
            <a:t>New Reliability</a:t>
          </a:r>
          <a:endParaRPr lang="en-US" sz="1600">
            <a:solidFill>
              <a:schemeClr val="tx2">
                <a:lumMod val="75000"/>
              </a:schemeClr>
            </a:solidFill>
          </a:endParaRPr>
        </a:p>
      </xdr:txBody>
    </xdr:sp>
    <xdr:clientData/>
  </xdr:twoCellAnchor>
  <xdr:twoCellAnchor>
    <xdr:from>
      <xdr:col>23</xdr:col>
      <xdr:colOff>62865</xdr:colOff>
      <xdr:row>26</xdr:row>
      <xdr:rowOff>0</xdr:rowOff>
    </xdr:from>
    <xdr:to>
      <xdr:col>26</xdr:col>
      <xdr:colOff>369673</xdr:colOff>
      <xdr:row>27</xdr:row>
      <xdr:rowOff>384048</xdr:rowOff>
    </xdr:to>
    <xdr:sp macro="" textlink="">
      <xdr:nvSpPr>
        <xdr:cNvPr id="14" name="Rounded Rectangular Callout 16">
          <a:extLst>
            <a:ext uri="{FF2B5EF4-FFF2-40B4-BE49-F238E27FC236}">
              <a16:creationId xmlns:a16="http://schemas.microsoft.com/office/drawing/2014/main" id="{00000000-0008-0000-2800-00000E000000}"/>
            </a:ext>
          </a:extLst>
        </xdr:cNvPr>
        <xdr:cNvSpPr/>
      </xdr:nvSpPr>
      <xdr:spPr>
        <a:xfrm>
          <a:off x="16426815" y="5676900"/>
          <a:ext cx="2964283" cy="565023"/>
        </a:xfrm>
        <a:prstGeom prst="wedgeRoundRectCallout">
          <a:avLst>
            <a:gd name="adj1" fmla="val -82222"/>
            <a:gd name="adj2" fmla="val 324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chemeClr val="tx2">
                  <a:lumMod val="75000"/>
                </a:schemeClr>
              </a:solidFill>
            </a:rPr>
            <a:t>Add two</a:t>
          </a:r>
          <a:r>
            <a:rPr lang="en-US" sz="1600" baseline="0">
              <a:solidFill>
                <a:schemeClr val="tx2">
                  <a:lumMod val="75000"/>
                </a:schemeClr>
              </a:solidFill>
            </a:rPr>
            <a:t> new components</a:t>
          </a:r>
          <a:endParaRPr lang="en-US" sz="1600">
            <a:solidFill>
              <a:schemeClr val="tx2">
                <a:lumMod val="75000"/>
              </a:schemeClr>
            </a:solidFill>
          </a:endParaRPr>
        </a:p>
      </xdr:txBody>
    </xdr:sp>
    <xdr:clientData/>
  </xdr:twoCellAnchor>
  <xdr:twoCellAnchor>
    <xdr:from>
      <xdr:col>18</xdr:col>
      <xdr:colOff>369570</xdr:colOff>
      <xdr:row>27</xdr:row>
      <xdr:rowOff>441960</xdr:rowOff>
    </xdr:from>
    <xdr:to>
      <xdr:col>18</xdr:col>
      <xdr:colOff>403860</xdr:colOff>
      <xdr:row>30</xdr:row>
      <xdr:rowOff>0</xdr:rowOff>
    </xdr:to>
    <xdr:cxnSp macro="">
      <xdr:nvCxnSpPr>
        <xdr:cNvPr id="15" name="Straight Connector 14">
          <a:extLst>
            <a:ext uri="{FF2B5EF4-FFF2-40B4-BE49-F238E27FC236}">
              <a16:creationId xmlns:a16="http://schemas.microsoft.com/office/drawing/2014/main" id="{00000000-0008-0000-2800-00000F000000}"/>
            </a:ext>
          </a:extLst>
        </xdr:cNvPr>
        <xdr:cNvCxnSpPr/>
      </xdr:nvCxnSpPr>
      <xdr:spPr>
        <a:xfrm>
          <a:off x="12799695" y="6299835"/>
          <a:ext cx="34290" cy="48196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449580</xdr:colOff>
      <xdr:row>27</xdr:row>
      <xdr:rowOff>457200</xdr:rowOff>
    </xdr:from>
    <xdr:to>
      <xdr:col>20</xdr:col>
      <xdr:colOff>464820</xdr:colOff>
      <xdr:row>29</xdr:row>
      <xdr:rowOff>182880</xdr:rowOff>
    </xdr:to>
    <xdr:cxnSp macro="">
      <xdr:nvCxnSpPr>
        <xdr:cNvPr id="16" name="Straight Connector 15">
          <a:extLst>
            <a:ext uri="{FF2B5EF4-FFF2-40B4-BE49-F238E27FC236}">
              <a16:creationId xmlns:a16="http://schemas.microsoft.com/office/drawing/2014/main" id="{00000000-0008-0000-2800-000010000000}"/>
            </a:ext>
          </a:extLst>
        </xdr:cNvPr>
        <xdr:cNvCxnSpPr/>
      </xdr:nvCxnSpPr>
      <xdr:spPr>
        <a:xfrm>
          <a:off x="14384655" y="6315075"/>
          <a:ext cx="15240" cy="45910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379095</xdr:colOff>
      <xdr:row>24</xdr:row>
      <xdr:rowOff>495300</xdr:rowOff>
    </xdr:from>
    <xdr:to>
      <xdr:col>18</xdr:col>
      <xdr:colOff>379095</xdr:colOff>
      <xdr:row>27</xdr:row>
      <xdr:rowOff>11475</xdr:rowOff>
    </xdr:to>
    <xdr:cxnSp macro="">
      <xdr:nvCxnSpPr>
        <xdr:cNvPr id="17" name="Straight Connector 16">
          <a:extLst>
            <a:ext uri="{FF2B5EF4-FFF2-40B4-BE49-F238E27FC236}">
              <a16:creationId xmlns:a16="http://schemas.microsoft.com/office/drawing/2014/main" id="{00000000-0008-0000-2800-000011000000}"/>
            </a:ext>
          </a:extLst>
        </xdr:cNvPr>
        <xdr:cNvCxnSpPr/>
      </xdr:nvCxnSpPr>
      <xdr:spPr>
        <a:xfrm>
          <a:off x="12809220" y="5248275"/>
          <a:ext cx="0" cy="621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377190</xdr:colOff>
      <xdr:row>25</xdr:row>
      <xdr:rowOff>38100</xdr:rowOff>
    </xdr:from>
    <xdr:to>
      <xdr:col>20</xdr:col>
      <xdr:colOff>377190</xdr:colOff>
      <xdr:row>27</xdr:row>
      <xdr:rowOff>11479</xdr:rowOff>
    </xdr:to>
    <xdr:cxnSp macro="">
      <xdr:nvCxnSpPr>
        <xdr:cNvPr id="18" name="Straight Connector 17">
          <a:extLst>
            <a:ext uri="{FF2B5EF4-FFF2-40B4-BE49-F238E27FC236}">
              <a16:creationId xmlns:a16="http://schemas.microsoft.com/office/drawing/2014/main" id="{00000000-0008-0000-2800-000012000000}"/>
            </a:ext>
          </a:extLst>
        </xdr:cNvPr>
        <xdr:cNvCxnSpPr/>
      </xdr:nvCxnSpPr>
      <xdr:spPr>
        <a:xfrm>
          <a:off x="14312265" y="5295900"/>
          <a:ext cx="0" cy="5734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305616</xdr:colOff>
      <xdr:row>28</xdr:row>
      <xdr:rowOff>255815</xdr:rowOff>
    </xdr:from>
    <xdr:to>
      <xdr:col>25</xdr:col>
      <xdr:colOff>78379</xdr:colOff>
      <xdr:row>28</xdr:row>
      <xdr:rowOff>262619</xdr:rowOff>
    </xdr:to>
    <xdr:cxnSp macro="">
      <xdr:nvCxnSpPr>
        <xdr:cNvPr id="19" name="Straight Connector 18">
          <a:extLst>
            <a:ext uri="{FF2B5EF4-FFF2-40B4-BE49-F238E27FC236}">
              <a16:creationId xmlns:a16="http://schemas.microsoft.com/office/drawing/2014/main" id="{00000000-0008-0000-2800-000013000000}"/>
            </a:ext>
          </a:extLst>
        </xdr:cNvPr>
        <xdr:cNvCxnSpPr/>
      </xdr:nvCxnSpPr>
      <xdr:spPr>
        <a:xfrm flipV="1">
          <a:off x="11868966" y="6580415"/>
          <a:ext cx="6621238" cy="68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386715</xdr:colOff>
      <xdr:row>33</xdr:row>
      <xdr:rowOff>125730</xdr:rowOff>
    </xdr:from>
    <xdr:to>
      <xdr:col>21</xdr:col>
      <xdr:colOff>381026</xdr:colOff>
      <xdr:row>39</xdr:row>
      <xdr:rowOff>89310</xdr:rowOff>
    </xdr:to>
    <xdr:sp macro="" textlink="">
      <xdr:nvSpPr>
        <xdr:cNvPr id="20" name="TextBox 19">
          <a:extLst>
            <a:ext uri="{FF2B5EF4-FFF2-40B4-BE49-F238E27FC236}">
              <a16:creationId xmlns:a16="http://schemas.microsoft.com/office/drawing/2014/main" id="{00000000-0008-0000-2800-000014000000}"/>
            </a:ext>
          </a:extLst>
        </xdr:cNvPr>
        <xdr:cNvSpPr txBox="1"/>
      </xdr:nvSpPr>
      <xdr:spPr>
        <a:xfrm>
          <a:off x="11950065" y="7783830"/>
          <a:ext cx="3185186" cy="16114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accent2">
                  <a:lumMod val="50000"/>
                </a:schemeClr>
              </a:solidFill>
            </a:rPr>
            <a:t>Calculations</a:t>
          </a:r>
        </a:p>
        <a:p>
          <a:endParaRPr lang="en-US" sz="1800" b="1">
            <a:solidFill>
              <a:schemeClr val="accent2">
                <a:lumMod val="50000"/>
              </a:schemeClr>
            </a:solidFill>
          </a:endParaRPr>
        </a:p>
        <a:p>
          <a:r>
            <a:rPr lang="en-US" sz="1800" b="1">
              <a:solidFill>
                <a:schemeClr val="accent2">
                  <a:lumMod val="50000"/>
                </a:schemeClr>
              </a:solidFill>
            </a:rPr>
            <a:t>0.9 + (1-0.9) * 0. 9 = 0.990</a:t>
          </a:r>
        </a:p>
        <a:p>
          <a:endParaRPr lang="en-US" sz="1800" b="1">
            <a:solidFill>
              <a:schemeClr val="accent2">
                <a:lumMod val="50000"/>
              </a:schemeClr>
            </a:solidFill>
          </a:endParaRPr>
        </a:p>
        <a:p>
          <a:r>
            <a:rPr lang="en-US" sz="1800" b="1">
              <a:solidFill>
                <a:schemeClr val="accent2">
                  <a:lumMod val="50000"/>
                </a:schemeClr>
              </a:solidFill>
            </a:rPr>
            <a:t>0.8 + (1-0.8) * 0.8 = 0.960</a:t>
          </a:r>
        </a:p>
      </xdr:txBody>
    </xdr:sp>
    <xdr:clientData/>
  </xdr:twoCellAnchor>
  <xdr:twoCellAnchor>
    <xdr:from>
      <xdr:col>14</xdr:col>
      <xdr:colOff>232410</xdr:colOff>
      <xdr:row>17</xdr:row>
      <xdr:rowOff>11430</xdr:rowOff>
    </xdr:from>
    <xdr:to>
      <xdr:col>17</xdr:col>
      <xdr:colOff>163857</xdr:colOff>
      <xdr:row>21</xdr:row>
      <xdr:rowOff>31</xdr:rowOff>
    </xdr:to>
    <xdr:sp macro="" textlink="">
      <xdr:nvSpPr>
        <xdr:cNvPr id="21" name="TextBox 20">
          <a:extLst>
            <a:ext uri="{FF2B5EF4-FFF2-40B4-BE49-F238E27FC236}">
              <a16:creationId xmlns:a16="http://schemas.microsoft.com/office/drawing/2014/main" id="{00000000-0008-0000-2800-000015000000}"/>
            </a:ext>
          </a:extLst>
        </xdr:cNvPr>
        <xdr:cNvSpPr txBox="1"/>
      </xdr:nvSpPr>
      <xdr:spPr>
        <a:xfrm>
          <a:off x="9490710" y="3249930"/>
          <a:ext cx="2236497" cy="960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Sequential arrangement</a:t>
          </a:r>
        </a:p>
      </xdr:txBody>
    </xdr:sp>
    <xdr:clientData/>
  </xdr:twoCellAnchor>
  <xdr:twoCellAnchor>
    <xdr:from>
      <xdr:col>14</xdr:col>
      <xdr:colOff>260985</xdr:colOff>
      <xdr:row>24</xdr:row>
      <xdr:rowOff>304800</xdr:rowOff>
    </xdr:from>
    <xdr:to>
      <xdr:col>17</xdr:col>
      <xdr:colOff>175235</xdr:colOff>
      <xdr:row>27</xdr:row>
      <xdr:rowOff>125761</xdr:rowOff>
    </xdr:to>
    <xdr:sp macro="" textlink="">
      <xdr:nvSpPr>
        <xdr:cNvPr id="22" name="TextBox 21">
          <a:extLst>
            <a:ext uri="{FF2B5EF4-FFF2-40B4-BE49-F238E27FC236}">
              <a16:creationId xmlns:a16="http://schemas.microsoft.com/office/drawing/2014/main" id="{00000000-0008-0000-2800-000016000000}"/>
            </a:ext>
          </a:extLst>
        </xdr:cNvPr>
        <xdr:cNvSpPr txBox="1"/>
      </xdr:nvSpPr>
      <xdr:spPr>
        <a:xfrm>
          <a:off x="9519285" y="5057775"/>
          <a:ext cx="2219300" cy="9258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Parallel</a:t>
          </a:r>
        </a:p>
        <a:p>
          <a:pPr algn="ctr"/>
          <a:r>
            <a:rPr lang="en-US" sz="2400"/>
            <a:t>arrangement</a:t>
          </a:r>
        </a:p>
      </xdr:txBody>
    </xdr:sp>
    <xdr:clientData/>
  </xdr:twoCellAnchor>
  <xdr:twoCellAnchor>
    <xdr:from>
      <xdr:col>18</xdr:col>
      <xdr:colOff>419100</xdr:colOff>
      <xdr:row>30</xdr:row>
      <xdr:rowOff>419100</xdr:rowOff>
    </xdr:from>
    <xdr:to>
      <xdr:col>18</xdr:col>
      <xdr:colOff>419100</xdr:colOff>
      <xdr:row>33</xdr:row>
      <xdr:rowOff>125778</xdr:rowOff>
    </xdr:to>
    <xdr:cxnSp macro="">
      <xdr:nvCxnSpPr>
        <xdr:cNvPr id="23" name="Straight Arrow Connector 22">
          <a:extLst>
            <a:ext uri="{FF2B5EF4-FFF2-40B4-BE49-F238E27FC236}">
              <a16:creationId xmlns:a16="http://schemas.microsoft.com/office/drawing/2014/main" id="{00000000-0008-0000-2800-000017000000}"/>
            </a:ext>
          </a:extLst>
        </xdr:cNvPr>
        <xdr:cNvCxnSpPr/>
      </xdr:nvCxnSpPr>
      <xdr:spPr>
        <a:xfrm flipH="1" flipV="1">
          <a:off x="12849225" y="7200900"/>
          <a:ext cx="0" cy="5829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407670</xdr:colOff>
      <xdr:row>31</xdr:row>
      <xdr:rowOff>0</xdr:rowOff>
    </xdr:from>
    <xdr:to>
      <xdr:col>20</xdr:col>
      <xdr:colOff>407670</xdr:colOff>
      <xdr:row>33</xdr:row>
      <xdr:rowOff>125779</xdr:rowOff>
    </xdr:to>
    <xdr:cxnSp macro="">
      <xdr:nvCxnSpPr>
        <xdr:cNvPr id="24" name="Straight Arrow Connector 23">
          <a:extLst>
            <a:ext uri="{FF2B5EF4-FFF2-40B4-BE49-F238E27FC236}">
              <a16:creationId xmlns:a16="http://schemas.microsoft.com/office/drawing/2014/main" id="{00000000-0008-0000-2800-000018000000}"/>
            </a:ext>
          </a:extLst>
        </xdr:cNvPr>
        <xdr:cNvCxnSpPr/>
      </xdr:nvCxnSpPr>
      <xdr:spPr>
        <a:xfrm flipV="1">
          <a:off x="14342745" y="7210425"/>
          <a:ext cx="0" cy="5734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4</xdr:row>
      <xdr:rowOff>0</xdr:rowOff>
    </xdr:from>
    <xdr:to>
      <xdr:col>25</xdr:col>
      <xdr:colOff>543982</xdr:colOff>
      <xdr:row>8</xdr:row>
      <xdr:rowOff>142875</xdr:rowOff>
    </xdr:to>
    <xdr:sp macro="" textlink="">
      <xdr:nvSpPr>
        <xdr:cNvPr id="25" name="Rounded Rectangle 4">
          <a:extLst>
            <a:ext uri="{FF2B5EF4-FFF2-40B4-BE49-F238E27FC236}">
              <a16:creationId xmlns:a16="http://schemas.microsoft.com/office/drawing/2014/main" id="{00000000-0008-0000-2800-000019000000}"/>
            </a:ext>
          </a:extLst>
        </xdr:cNvPr>
        <xdr:cNvSpPr/>
      </xdr:nvSpPr>
      <xdr:spPr>
        <a:xfrm>
          <a:off x="15879536" y="762000"/>
          <a:ext cx="3510339"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xdr:col>
      <xdr:colOff>112484</xdr:colOff>
      <xdr:row>10</xdr:row>
      <xdr:rowOff>110673</xdr:rowOff>
    </xdr:from>
    <xdr:to>
      <xdr:col>11</xdr:col>
      <xdr:colOff>285749</xdr:colOff>
      <xdr:row>21</xdr:row>
      <xdr:rowOff>149679</xdr:rowOff>
    </xdr:to>
    <xdr:sp macro="" textlink="">
      <xdr:nvSpPr>
        <xdr:cNvPr id="2" name="TextBox 1">
          <a:extLst>
            <a:ext uri="{FF2B5EF4-FFF2-40B4-BE49-F238E27FC236}">
              <a16:creationId xmlns:a16="http://schemas.microsoft.com/office/drawing/2014/main" id="{00000000-0008-0000-2900-000002000000}"/>
            </a:ext>
          </a:extLst>
        </xdr:cNvPr>
        <xdr:cNvSpPr txBox="1"/>
      </xdr:nvSpPr>
      <xdr:spPr>
        <a:xfrm>
          <a:off x="724805" y="2015673"/>
          <a:ext cx="6364515" cy="213450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8 222</a:t>
          </a:r>
        </a:p>
        <a:p>
          <a:r>
            <a:rPr lang="en-US" sz="2000" b="0" i="0">
              <a:latin typeface="Lucida Bright" panose="02040602050505020304" pitchFamily="18" charset="0"/>
            </a:rPr>
            <a:t>The weight of boxes of Oat Flakes</a:t>
          </a:r>
          <a:r>
            <a:rPr lang="en-US" sz="2000" b="0" i="0" baseline="0">
              <a:latin typeface="Lucida Bright" panose="02040602050505020304" pitchFamily="18" charset="0"/>
            </a:rPr>
            <a:t> within a large production lot are sampled each hour (12 hours). Managers want to set control limits that include </a:t>
          </a:r>
          <a:r>
            <a:rPr lang="en-US" sz="2000" b="1" i="0" baseline="0">
              <a:solidFill>
                <a:srgbClr val="FF0000"/>
              </a:solidFill>
              <a:latin typeface="Lucida Bright" panose="02040602050505020304" pitchFamily="18" charset="0"/>
            </a:rPr>
            <a:t>99.73% (three sigma =3z) </a:t>
          </a:r>
          <a:r>
            <a:rPr lang="en-US" sz="2000" b="0" i="0" baseline="0">
              <a:latin typeface="Lucida Bright" panose="02040602050505020304" pitchFamily="18" charset="0"/>
            </a:rPr>
            <a:t>of the sample mean.</a:t>
          </a:r>
        </a:p>
        <a:p>
          <a:r>
            <a:rPr lang="en-US" sz="2000" b="1" i="0" baseline="0">
              <a:solidFill>
                <a:srgbClr val="FF0000"/>
              </a:solidFill>
              <a:latin typeface="Lucida Bright" panose="02040602050505020304" pitchFamily="18" charset="0"/>
            </a:rPr>
            <a:t>Nine</a:t>
          </a:r>
          <a:r>
            <a:rPr lang="en-US" sz="2000" b="0" i="0" baseline="0">
              <a:solidFill>
                <a:srgbClr val="FF0000"/>
              </a:solidFill>
              <a:latin typeface="Lucida Bright" panose="02040602050505020304" pitchFamily="18" charset="0"/>
            </a:rPr>
            <a:t> </a:t>
          </a:r>
          <a:r>
            <a:rPr lang="en-US" sz="2000" b="0" i="0" baseline="0">
              <a:latin typeface="Lucida Bright" panose="02040602050505020304" pitchFamily="18" charset="0"/>
            </a:rPr>
            <a:t> boxes are randomly selected and weighted each hour (this is the sample size).</a:t>
          </a:r>
          <a:endParaRPr lang="en-US" sz="2000" b="0" i="0">
            <a:latin typeface="Lucida Bright" panose="02040602050505020304" pitchFamily="18" charset="0"/>
          </a:endParaRPr>
        </a:p>
      </xdr:txBody>
    </xdr:sp>
    <xdr:clientData/>
  </xdr:twoCellAnchor>
  <xdr:twoCellAnchor>
    <xdr:from>
      <xdr:col>1</xdr:col>
      <xdr:colOff>32658</xdr:colOff>
      <xdr:row>1</xdr:row>
      <xdr:rowOff>144235</xdr:rowOff>
    </xdr:from>
    <xdr:to>
      <xdr:col>3</xdr:col>
      <xdr:colOff>40822</xdr:colOff>
      <xdr:row>7</xdr:row>
      <xdr:rowOff>87086</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900-000003000000}"/>
            </a:ext>
          </a:extLst>
        </xdr:cNvPr>
        <xdr:cNvSpPr/>
      </xdr:nvSpPr>
      <xdr:spPr>
        <a:xfrm>
          <a:off x="642258" y="3347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619125</xdr:colOff>
      <xdr:row>12</xdr:row>
      <xdr:rowOff>69850</xdr:rowOff>
    </xdr:from>
    <xdr:to>
      <xdr:col>11</xdr:col>
      <xdr:colOff>619125</xdr:colOff>
      <xdr:row>43</xdr:row>
      <xdr:rowOff>206375</xdr:rowOff>
    </xdr:to>
    <xdr:cxnSp macro="">
      <xdr:nvCxnSpPr>
        <xdr:cNvPr id="4" name="Straight Connector 3">
          <a:extLst>
            <a:ext uri="{FF2B5EF4-FFF2-40B4-BE49-F238E27FC236}">
              <a16:creationId xmlns:a16="http://schemas.microsoft.com/office/drawing/2014/main" id="{00000000-0008-0000-2900-000004000000}"/>
            </a:ext>
          </a:extLst>
        </xdr:cNvPr>
        <xdr:cNvCxnSpPr/>
      </xdr:nvCxnSpPr>
      <xdr:spPr>
        <a:xfrm>
          <a:off x="7391400" y="2355850"/>
          <a:ext cx="0" cy="83280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69394</xdr:colOff>
      <xdr:row>22</xdr:row>
      <xdr:rowOff>38554</xdr:rowOff>
    </xdr:from>
    <xdr:to>
      <xdr:col>11</xdr:col>
      <xdr:colOff>299357</xdr:colOff>
      <xdr:row>29</xdr:row>
      <xdr:rowOff>114300</xdr:rowOff>
    </xdr:to>
    <xdr:sp macro="" textlink="">
      <xdr:nvSpPr>
        <xdr:cNvPr id="6" name="TextBox 5">
          <a:extLst>
            <a:ext uri="{FF2B5EF4-FFF2-40B4-BE49-F238E27FC236}">
              <a16:creationId xmlns:a16="http://schemas.microsoft.com/office/drawing/2014/main" id="{00000000-0008-0000-2900-000006000000}"/>
            </a:ext>
          </a:extLst>
        </xdr:cNvPr>
        <xdr:cNvSpPr txBox="1"/>
      </xdr:nvSpPr>
      <xdr:spPr>
        <a:xfrm>
          <a:off x="678994" y="4324804"/>
          <a:ext cx="6402163" cy="217124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a:t>
          </a:r>
          <a:r>
            <a:rPr lang="en-US" sz="2000" b="0" i="0" baseline="0">
              <a:latin typeface="Lucida Bright" panose="02040602050505020304" pitchFamily="18" charset="0"/>
            </a:rPr>
            <a:t> population standard deviation is known to be</a:t>
          </a:r>
          <a:r>
            <a:rPr lang="en-US" sz="2800" b="0" i="0" baseline="0">
              <a:latin typeface="Lucida Bright" panose="02040602050505020304" pitchFamily="18" charset="0"/>
            </a:rPr>
            <a:t>, </a:t>
          </a:r>
          <a:r>
            <a:rPr lang="el-GR" sz="2800" b="1" i="0" baseline="0">
              <a:solidFill>
                <a:srgbClr val="C00000"/>
              </a:solidFill>
            </a:rPr>
            <a:t>σ</a:t>
          </a:r>
          <a:r>
            <a:rPr lang="en-US" sz="2800" b="1" i="0" baseline="0">
              <a:solidFill>
                <a:srgbClr val="C00000"/>
              </a:solidFill>
              <a:latin typeface="Lucida Bright" panose="02040602050505020304" pitchFamily="18" charset="0"/>
            </a:rPr>
            <a:t> </a:t>
          </a:r>
          <a:r>
            <a:rPr lang="en-US" sz="2000" b="1" i="0" baseline="0">
              <a:solidFill>
                <a:srgbClr val="C00000"/>
              </a:solidFill>
              <a:latin typeface="Lucida Bright" panose="02040602050505020304" pitchFamily="18" charset="0"/>
            </a:rPr>
            <a:t>=1</a:t>
          </a:r>
          <a:r>
            <a:rPr lang="en-US" sz="2000" b="0" i="0" baseline="0">
              <a:latin typeface="Lucida Bright" panose="02040602050505020304" pitchFamily="18" charset="0"/>
            </a:rPr>
            <a:t>.</a:t>
          </a:r>
        </a:p>
        <a:p>
          <a:endParaRPr lang="en-US" sz="2000" b="0" i="0" baseline="0">
            <a:latin typeface="Lucida Bright" panose="02040602050505020304" pitchFamily="18" charset="0"/>
          </a:endParaRPr>
        </a:p>
        <a:p>
          <a:r>
            <a:rPr lang="en-US" sz="2000" b="0" i="0" baseline="0">
              <a:latin typeface="Lucida Bright" panose="02040602050505020304" pitchFamily="18" charset="0"/>
            </a:rPr>
            <a:t>The </a:t>
          </a:r>
          <a:r>
            <a:rPr lang="en-US" sz="2000" b="0" i="0" baseline="0">
              <a:solidFill>
                <a:srgbClr val="FF0000"/>
              </a:solidFill>
              <a:latin typeface="Lucida Bright" panose="02040602050505020304" pitchFamily="18" charset="0"/>
            </a:rPr>
            <a:t> </a:t>
          </a:r>
          <a:r>
            <a:rPr lang="en-US" sz="2000" b="1" i="0" baseline="0">
              <a:solidFill>
                <a:srgbClr val="C00000"/>
              </a:solidFill>
              <a:latin typeface="Lucida Bright" panose="02040602050505020304" pitchFamily="18" charset="0"/>
            </a:rPr>
            <a:t>average mean of means (the grand mean) </a:t>
          </a:r>
          <a:r>
            <a:rPr lang="en-US" sz="2000" b="0" i="0" baseline="0">
              <a:solidFill>
                <a:schemeClr val="tx1"/>
              </a:solidFill>
              <a:latin typeface="Lucida Bright" panose="02040602050505020304" pitchFamily="18" charset="0"/>
            </a:rPr>
            <a:t>of </a:t>
          </a:r>
          <a:r>
            <a:rPr lang="en-US" sz="2000" b="1" i="0" baseline="0">
              <a:solidFill>
                <a:srgbClr val="C00000"/>
              </a:solidFill>
              <a:latin typeface="Lucida Bright" panose="02040602050505020304" pitchFamily="18" charset="0"/>
            </a:rPr>
            <a:t>12</a:t>
          </a:r>
          <a:r>
            <a:rPr lang="en-US" sz="2000" b="0" i="0" baseline="0">
              <a:solidFill>
                <a:schemeClr val="tx1"/>
              </a:solidFill>
              <a:latin typeface="Lucida Bright" panose="02040602050505020304" pitchFamily="18" charset="0"/>
            </a:rPr>
            <a:t> samples is calculated to be exactly </a:t>
          </a:r>
          <a:r>
            <a:rPr lang="en-US" sz="2000" b="1" i="0" baseline="0">
              <a:solidFill>
                <a:srgbClr val="C00000"/>
              </a:solidFill>
              <a:latin typeface="Lucida Bright" panose="02040602050505020304" pitchFamily="18" charset="0"/>
            </a:rPr>
            <a:t>16</a:t>
          </a:r>
          <a:r>
            <a:rPr lang="en-US" sz="2000" b="0" i="0" baseline="0">
              <a:solidFill>
                <a:schemeClr val="tx1"/>
              </a:solidFill>
              <a:latin typeface="Lucida Bright" panose="02040602050505020304" pitchFamily="18" charset="0"/>
            </a:rPr>
            <a:t> ounces.</a:t>
          </a:r>
          <a:endParaRPr lang="en-US" sz="2000" b="0" i="0">
            <a:solidFill>
              <a:schemeClr val="tx1"/>
            </a:solidFill>
            <a:latin typeface="Lucida Bright" panose="02040602050505020304" pitchFamily="18" charset="0"/>
          </a:endParaRPr>
        </a:p>
      </xdr:txBody>
    </xdr:sp>
    <xdr:clientData/>
  </xdr:twoCellAnchor>
  <xdr:twoCellAnchor>
    <xdr:from>
      <xdr:col>16</xdr:col>
      <xdr:colOff>152400</xdr:colOff>
      <xdr:row>8</xdr:row>
      <xdr:rowOff>152401</xdr:rowOff>
    </xdr:from>
    <xdr:to>
      <xdr:col>20</xdr:col>
      <xdr:colOff>57150</xdr:colOff>
      <xdr:row>13</xdr:row>
      <xdr:rowOff>174625</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2900-000007000000}"/>
                </a:ext>
              </a:extLst>
            </xdr:cNvPr>
            <xdr:cNvSpPr txBox="1"/>
          </xdr:nvSpPr>
          <xdr:spPr>
            <a:xfrm>
              <a:off x="11677650" y="1676401"/>
              <a:ext cx="2343150" cy="97472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000" b="0" i="0" baseline="0">
                  <a:latin typeface="Lucida Bright" panose="02040602050505020304" pitchFamily="18" charset="0"/>
                </a:rPr>
                <a:t>grand mean</a:t>
              </a:r>
            </a:p>
            <a:p>
              <a:pPr algn="ctr"/>
              <a14:m>
                <m:oMathPara xmlns:m="http://schemas.openxmlformats.org/officeDocument/2006/math">
                  <m:oMathParaPr>
                    <m:jc m:val="centerGroup"/>
                  </m:oMathParaPr>
                  <m:oMath xmlns:m="http://schemas.openxmlformats.org/officeDocument/2006/math">
                    <m:acc>
                      <m:accPr>
                        <m:chr m:val="̿"/>
                        <m:ctrlPr>
                          <a:rPr lang="en-US" sz="1800" b="0" i="1" baseline="0">
                            <a:solidFill>
                              <a:schemeClr val="dk1"/>
                            </a:solidFill>
                            <a:effectLst/>
                            <a:latin typeface="Cambria Math" panose="02040503050406030204" pitchFamily="18" charset="0"/>
                            <a:ea typeface="+mn-ea"/>
                            <a:cs typeface="+mn-cs"/>
                          </a:rPr>
                        </m:ctrlPr>
                      </m:accPr>
                      <m:e>
                        <m:r>
                          <a:rPr lang="en-US" sz="1800" b="0" i="1" baseline="0">
                            <a:solidFill>
                              <a:schemeClr val="dk1"/>
                            </a:solidFill>
                            <a:effectLst/>
                            <a:latin typeface="Cambria Math"/>
                            <a:ea typeface="+mn-ea"/>
                            <a:cs typeface="+mn-cs"/>
                          </a:rPr>
                          <m:t>𝑋</m:t>
                        </m:r>
                      </m:e>
                    </m:acc>
                  </m:oMath>
                </m:oMathPara>
              </a14:m>
              <a:endParaRPr lang="en-US" sz="1800" b="0" i="0" baseline="0">
                <a:latin typeface="Lucida Bright" panose="02040602050505020304" pitchFamily="18" charset="0"/>
              </a:endParaRPr>
            </a:p>
            <a:p>
              <a:pPr algn="ctr"/>
              <a:r>
                <a:rPr lang="en-US" sz="2000" b="0" i="0" baseline="0">
                  <a:latin typeface="Lucida Bright" panose="02040602050505020304" pitchFamily="18" charset="0"/>
                </a:rPr>
                <a:t> </a:t>
              </a:r>
            </a:p>
            <a:p>
              <a:endParaRPr lang="en-US" sz="2000" baseline="0"/>
            </a:p>
            <a:p>
              <a:r>
                <a:rPr lang="en-US" sz="2000" baseline="0"/>
                <a:t> </a:t>
              </a:r>
              <a:endParaRPr lang="en-US" sz="2000"/>
            </a:p>
          </xdr:txBody>
        </xdr:sp>
      </mc:Choice>
      <mc:Fallback xmlns="">
        <xdr:sp macro="" textlink="">
          <xdr:nvSpPr>
            <xdr:cNvPr id="7" name="TextBox 6">
              <a:extLst>
                <a:ext uri="{FF2B5EF4-FFF2-40B4-BE49-F238E27FC236}">
                  <a16:creationId xmlns:a16="http://schemas.microsoft.com/office/drawing/2014/main" xmlns="" id="{00000000-0008-0000-2800-000007000000}"/>
                </a:ext>
              </a:extLst>
            </xdr:cNvPr>
            <xdr:cNvSpPr txBox="1"/>
          </xdr:nvSpPr>
          <xdr:spPr>
            <a:xfrm>
              <a:off x="11677650" y="1676401"/>
              <a:ext cx="2343150" cy="97472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000" b="0" i="0" baseline="0">
                  <a:latin typeface="Lucida Bright" panose="02040602050505020304" pitchFamily="18" charset="0"/>
                </a:rPr>
                <a:t>grand mean</a:t>
              </a:r>
            </a:p>
            <a:p>
              <a:pPr algn="ctr"/>
              <a:r>
                <a:rPr lang="en-US" sz="1800" b="0" i="0" baseline="0">
                  <a:solidFill>
                    <a:schemeClr val="dk1"/>
                  </a:solidFill>
                  <a:effectLst/>
                  <a:latin typeface="+mn-lt"/>
                  <a:ea typeface="+mn-ea"/>
                  <a:cs typeface="+mn-cs"/>
                </a:rPr>
                <a:t>𝑋 ̿</a:t>
              </a:r>
              <a:endParaRPr lang="en-US" sz="1800" b="0" i="0" baseline="0">
                <a:latin typeface="Lucida Bright" panose="02040602050505020304" pitchFamily="18" charset="0"/>
              </a:endParaRPr>
            </a:p>
            <a:p>
              <a:pPr algn="ctr"/>
              <a:r>
                <a:rPr lang="en-US" sz="2000" b="0" i="0" baseline="0">
                  <a:latin typeface="Lucida Bright" panose="02040602050505020304" pitchFamily="18" charset="0"/>
                </a:rPr>
                <a:t> </a:t>
              </a:r>
            </a:p>
            <a:p>
              <a:endParaRPr lang="en-US" sz="2000" baseline="0"/>
            </a:p>
            <a:p>
              <a:r>
                <a:rPr lang="en-US" sz="2000" baseline="0"/>
                <a:t> </a:t>
              </a:r>
              <a:endParaRPr lang="en-US" sz="2000"/>
            </a:p>
          </xdr:txBody>
        </xdr:sp>
      </mc:Fallback>
    </mc:AlternateContent>
    <xdr:clientData/>
  </xdr:twoCellAnchor>
  <xdr:twoCellAnchor>
    <xdr:from>
      <xdr:col>1</xdr:col>
      <xdr:colOff>48986</xdr:colOff>
      <xdr:row>30</xdr:row>
      <xdr:rowOff>129269</xdr:rowOff>
    </xdr:from>
    <xdr:to>
      <xdr:col>11</xdr:col>
      <xdr:colOff>253092</xdr:colOff>
      <xdr:row>33</xdr:row>
      <xdr:rowOff>220436</xdr:rowOff>
    </xdr:to>
    <xdr:sp macro="" textlink="">
      <xdr:nvSpPr>
        <xdr:cNvPr id="8" name="TextBox 7">
          <a:extLst>
            <a:ext uri="{FF2B5EF4-FFF2-40B4-BE49-F238E27FC236}">
              <a16:creationId xmlns:a16="http://schemas.microsoft.com/office/drawing/2014/main" id="{00000000-0008-0000-2900-000008000000}"/>
            </a:ext>
          </a:extLst>
        </xdr:cNvPr>
        <xdr:cNvSpPr txBox="1"/>
      </xdr:nvSpPr>
      <xdr:spPr>
        <a:xfrm>
          <a:off x="658586" y="6815819"/>
          <a:ext cx="6376306" cy="106271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Compute</a:t>
          </a:r>
          <a:r>
            <a:rPr lang="en-US" sz="2000" b="0" i="0" baseline="0">
              <a:latin typeface="Lucida Bright" panose="02040602050505020304" pitchFamily="18" charset="0"/>
            </a:rPr>
            <a:t> the control limits.</a:t>
          </a:r>
          <a:endParaRPr lang="en-US" sz="2000" b="0" i="0">
            <a:latin typeface="Lucida Bright" panose="02040602050505020304" pitchFamily="18" charset="0"/>
          </a:endParaRPr>
        </a:p>
      </xdr:txBody>
    </xdr:sp>
    <xdr:clientData/>
  </xdr:twoCellAnchor>
  <xdr:twoCellAnchor>
    <xdr:from>
      <xdr:col>12</xdr:col>
      <xdr:colOff>0</xdr:colOff>
      <xdr:row>35</xdr:row>
      <xdr:rowOff>104323</xdr:rowOff>
    </xdr:from>
    <xdr:to>
      <xdr:col>16</xdr:col>
      <xdr:colOff>396875</xdr:colOff>
      <xdr:row>55</xdr:row>
      <xdr:rowOff>95250</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2900-000009000000}"/>
                </a:ext>
              </a:extLst>
            </xdr:cNvPr>
            <xdr:cNvSpPr txBox="1"/>
          </xdr:nvSpPr>
          <xdr:spPr>
            <a:xfrm>
              <a:off x="7696200" y="8391073"/>
              <a:ext cx="4225925" cy="44295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We</a:t>
              </a:r>
              <a:r>
                <a:rPr lang="en-US" sz="2000" b="0" i="0" baseline="0">
                  <a:latin typeface="Lucida Bright" panose="02040602050505020304" pitchFamily="18" charset="0"/>
                </a:rPr>
                <a:t> know the following  values:</a:t>
              </a:r>
            </a:p>
            <a:p>
              <a:r>
                <a:rPr lang="en-US" sz="2000" b="0" i="0" baseline="0">
                  <a:latin typeface="Lucida Bright" panose="02040602050505020304" pitchFamily="18" charset="0"/>
                </a:rPr>
                <a:t>grand mean </a:t>
              </a:r>
              <a14:m>
                <m:oMath xmlns:m="http://schemas.openxmlformats.org/officeDocument/2006/math">
                  <m:acc>
                    <m:accPr>
                      <m:chr m:val="̿"/>
                      <m:ctrlPr>
                        <a:rPr lang="en-US" sz="2000" b="0" i="1" baseline="0">
                          <a:solidFill>
                            <a:schemeClr val="dk1"/>
                          </a:solidFill>
                          <a:effectLst/>
                          <a:latin typeface="Cambria Math" panose="02040503050406030204" pitchFamily="18" charset="0"/>
                          <a:ea typeface="+mn-ea"/>
                          <a:cs typeface="+mn-cs"/>
                        </a:rPr>
                      </m:ctrlPr>
                    </m:accPr>
                    <m:e>
                      <m:r>
                        <a:rPr lang="en-US" sz="2000" b="0" i="1" baseline="0">
                          <a:solidFill>
                            <a:schemeClr val="dk1"/>
                          </a:solidFill>
                          <a:effectLst/>
                          <a:latin typeface="Cambria Math" panose="02040503050406030204" pitchFamily="18" charset="0"/>
                          <a:ea typeface="+mn-ea"/>
                          <a:cs typeface="+mn-cs"/>
                        </a:rPr>
                        <m:t>𝑋</m:t>
                      </m:r>
                    </m:e>
                  </m:acc>
                </m:oMath>
              </a14:m>
              <a:r>
                <a:rPr lang="en-US" sz="2000" b="0" i="0" baseline="0">
                  <a:latin typeface="Lucida Bright" panose="02040602050505020304" pitchFamily="18" charset="0"/>
                </a:rPr>
                <a:t> = </a:t>
              </a:r>
              <a:r>
                <a:rPr lang="en-US" sz="2000" b="0" i="0" baseline="0">
                  <a:solidFill>
                    <a:srgbClr val="FF0000"/>
                  </a:solidFill>
                  <a:latin typeface="Lucida Bright" panose="02040602050505020304" pitchFamily="18" charset="0"/>
                </a:rPr>
                <a:t>16 oz.</a:t>
              </a:r>
            </a:p>
            <a:p>
              <a:endParaRPr lang="en-US" sz="2000" b="0" i="0" baseline="0">
                <a:solidFill>
                  <a:srgbClr val="FF0000"/>
                </a:solidFill>
                <a:latin typeface="Lucida Bright" panose="02040602050505020304" pitchFamily="18" charset="0"/>
              </a:endParaRPr>
            </a:p>
            <a:p>
              <a:r>
                <a:rPr lang="en-US" sz="2800" b="0" i="0" baseline="0">
                  <a:latin typeface="Lucida Bright" panose="02040602050505020304" pitchFamily="18" charset="0"/>
                </a:rPr>
                <a:t>σ</a:t>
              </a:r>
              <a:r>
                <a:rPr lang="en-US" sz="2000" b="0" i="0" baseline="0">
                  <a:latin typeface="Lucida Bright" panose="02040602050505020304" pitchFamily="18" charset="0"/>
                </a:rPr>
                <a:t> =1</a:t>
              </a:r>
            </a:p>
            <a:p>
              <a:endParaRPr lang="en-US" sz="2000" b="0" i="0" baseline="0">
                <a:latin typeface="Lucida Bright" panose="02040602050505020304" pitchFamily="18" charset="0"/>
              </a:endParaRPr>
            </a:p>
            <a:p>
              <a:r>
                <a:rPr lang="en-US" sz="2000" b="0" i="0" baseline="0">
                  <a:latin typeface="Lucida Bright" panose="02040602050505020304" pitchFamily="18" charset="0"/>
                </a:rPr>
                <a:t>n = 9</a:t>
              </a:r>
            </a:p>
            <a:p>
              <a:endParaRPr lang="en-US" sz="2000" b="0" i="0" baseline="0">
                <a:latin typeface="Lucida Bright" panose="02040602050505020304" pitchFamily="18" charset="0"/>
              </a:endParaRPr>
            </a:p>
            <a:p>
              <a:r>
                <a:rPr lang="en-US" sz="2000" b="0" i="0" baseline="0">
                  <a:latin typeface="Lucida Bright" panose="02040602050505020304" pitchFamily="18" charset="0"/>
                </a:rPr>
                <a:t>z = 3</a:t>
              </a:r>
            </a:p>
            <a:p>
              <a:endParaRPr lang="en-US" sz="2000" b="0" i="0" baseline="0">
                <a:latin typeface="Lucida Bright" panose="02040602050505020304" pitchFamily="18" charset="0"/>
              </a:endParaRPr>
            </a:p>
            <a:p>
              <a:r>
                <a:rPr lang="en-US" sz="2000" b="0" i="0" baseline="0">
                  <a:latin typeface="Lucida Bright" panose="02040602050505020304" pitchFamily="18" charset="0"/>
                </a:rPr>
                <a:t>99.73% = 3 z</a:t>
              </a:r>
              <a:endParaRPr lang="en-US" sz="2000" b="0" i="0">
                <a:latin typeface="Lucida Bright" panose="02040602050505020304" pitchFamily="18" charset="0"/>
              </a:endParaRPr>
            </a:p>
          </xdr:txBody>
        </xdr:sp>
      </mc:Choice>
      <mc:Fallback xmlns="">
        <xdr:sp macro="" textlink="">
          <xdr:nvSpPr>
            <xdr:cNvPr id="9" name="TextBox 8">
              <a:extLst>
                <a:ext uri="{FF2B5EF4-FFF2-40B4-BE49-F238E27FC236}">
                  <a16:creationId xmlns:a16="http://schemas.microsoft.com/office/drawing/2014/main" id="{00000000-0008-0000-2800-000009000000}"/>
                </a:ext>
              </a:extLst>
            </xdr:cNvPr>
            <xdr:cNvSpPr txBox="1"/>
          </xdr:nvSpPr>
          <xdr:spPr>
            <a:xfrm>
              <a:off x="7696200" y="8391073"/>
              <a:ext cx="4225925" cy="44295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We</a:t>
              </a:r>
              <a:r>
                <a:rPr lang="en-US" sz="2000" b="0" i="0" baseline="0">
                  <a:latin typeface="Lucida Bright" panose="02040602050505020304" pitchFamily="18" charset="0"/>
                </a:rPr>
                <a:t> know the following  values:</a:t>
              </a:r>
            </a:p>
            <a:p>
              <a:r>
                <a:rPr lang="en-US" sz="2000" b="0" i="0" baseline="0">
                  <a:latin typeface="Lucida Bright" panose="02040602050505020304" pitchFamily="18" charset="0"/>
                </a:rPr>
                <a:t>grand mean </a:t>
              </a:r>
              <a:r>
                <a:rPr lang="en-US" sz="2000" b="0" i="0" baseline="0">
                  <a:solidFill>
                    <a:schemeClr val="dk1"/>
                  </a:solidFill>
                  <a:effectLst/>
                  <a:latin typeface="+mn-lt"/>
                  <a:ea typeface="+mn-ea"/>
                  <a:cs typeface="+mn-cs"/>
                </a:rPr>
                <a:t>𝑋 ̿</a:t>
              </a:r>
              <a:r>
                <a:rPr lang="en-US" sz="2000" b="0" i="0" baseline="0">
                  <a:latin typeface="Lucida Bright" panose="02040602050505020304" pitchFamily="18" charset="0"/>
                </a:rPr>
                <a:t> = </a:t>
              </a:r>
              <a:r>
                <a:rPr lang="en-US" sz="2000" b="0" i="0" baseline="0">
                  <a:solidFill>
                    <a:srgbClr val="FF0000"/>
                  </a:solidFill>
                  <a:latin typeface="Lucida Bright" panose="02040602050505020304" pitchFamily="18" charset="0"/>
                </a:rPr>
                <a:t>16 oz.</a:t>
              </a:r>
            </a:p>
            <a:p>
              <a:endParaRPr lang="en-US" sz="2000" b="0" i="0" baseline="0">
                <a:solidFill>
                  <a:srgbClr val="FF0000"/>
                </a:solidFill>
                <a:latin typeface="Lucida Bright" panose="02040602050505020304" pitchFamily="18" charset="0"/>
              </a:endParaRPr>
            </a:p>
            <a:p>
              <a:r>
                <a:rPr lang="en-US" sz="2800" b="0" i="0" baseline="0">
                  <a:latin typeface="Lucida Bright" panose="02040602050505020304" pitchFamily="18" charset="0"/>
                </a:rPr>
                <a:t>σ</a:t>
              </a:r>
              <a:r>
                <a:rPr lang="en-US" sz="2000" b="0" i="0" baseline="0">
                  <a:latin typeface="Lucida Bright" panose="02040602050505020304" pitchFamily="18" charset="0"/>
                </a:rPr>
                <a:t> =1</a:t>
              </a:r>
            </a:p>
            <a:p>
              <a:endParaRPr lang="en-US" sz="2000" b="0" i="0" baseline="0">
                <a:latin typeface="Lucida Bright" panose="02040602050505020304" pitchFamily="18" charset="0"/>
              </a:endParaRPr>
            </a:p>
            <a:p>
              <a:r>
                <a:rPr lang="en-US" sz="2000" b="0" i="0" baseline="0">
                  <a:latin typeface="Lucida Bright" panose="02040602050505020304" pitchFamily="18" charset="0"/>
                </a:rPr>
                <a:t>n = 9</a:t>
              </a:r>
            </a:p>
            <a:p>
              <a:endParaRPr lang="en-US" sz="2000" b="0" i="0" baseline="0">
                <a:latin typeface="Lucida Bright" panose="02040602050505020304" pitchFamily="18" charset="0"/>
              </a:endParaRPr>
            </a:p>
            <a:p>
              <a:r>
                <a:rPr lang="en-US" sz="2000" b="0" i="0" baseline="0">
                  <a:latin typeface="Lucida Bright" panose="02040602050505020304" pitchFamily="18" charset="0"/>
                </a:rPr>
                <a:t>z = 3</a:t>
              </a:r>
            </a:p>
            <a:p>
              <a:endParaRPr lang="en-US" sz="2000" b="0" i="0" baseline="0">
                <a:latin typeface="Lucida Bright" panose="02040602050505020304" pitchFamily="18" charset="0"/>
              </a:endParaRPr>
            </a:p>
            <a:p>
              <a:r>
                <a:rPr lang="en-US" sz="2000" b="0" i="0" baseline="0">
                  <a:latin typeface="Lucida Bright" panose="02040602050505020304" pitchFamily="18" charset="0"/>
                </a:rPr>
                <a:t>99.73% = 3 z</a:t>
              </a:r>
              <a:endParaRPr lang="en-US" sz="2000" b="0" i="0">
                <a:latin typeface="Lucida Bright" panose="02040602050505020304" pitchFamily="18" charset="0"/>
              </a:endParaRPr>
            </a:p>
          </xdr:txBody>
        </xdr:sp>
      </mc:Fallback>
    </mc:AlternateContent>
    <xdr:clientData/>
  </xdr:twoCellAnchor>
  <xdr:twoCellAnchor>
    <xdr:from>
      <xdr:col>0</xdr:col>
      <xdr:colOff>571500</xdr:colOff>
      <xdr:row>35</xdr:row>
      <xdr:rowOff>79374</xdr:rowOff>
    </xdr:from>
    <xdr:to>
      <xdr:col>11</xdr:col>
      <xdr:colOff>285750</xdr:colOff>
      <xdr:row>47</xdr:row>
      <xdr:rowOff>133349</xdr:rowOff>
    </xdr:to>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2900-00000A000000}"/>
                </a:ext>
              </a:extLst>
            </xdr:cNvPr>
            <xdr:cNvSpPr txBox="1"/>
          </xdr:nvSpPr>
          <xdr:spPr>
            <a:xfrm>
              <a:off x="571500" y="8366124"/>
              <a:ext cx="6496050" cy="296862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a:t>
              </a:r>
            </a:p>
            <a:p>
              <a:endParaRPr lang="en-US" sz="2400" b="1" i="0">
                <a:solidFill>
                  <a:srgbClr val="FF0000"/>
                </a:solidFill>
                <a:latin typeface="Lucida Bright" panose="02040602050505020304" pitchFamily="18" charset="0"/>
              </a:endParaRPr>
            </a:p>
            <a:p>
              <a:r>
                <a:rPr lang="en-US" sz="2400" b="1" i="0">
                  <a:solidFill>
                    <a:srgbClr val="FF0000"/>
                  </a:solidFill>
                  <a:latin typeface="Lucida Bright" panose="02040602050505020304" pitchFamily="18" charset="0"/>
                </a:rPr>
                <a:t>UCL</a:t>
              </a:r>
              <a:r>
                <a:rPr lang="en-US" sz="2400" b="0" i="0" baseline="0">
                  <a:latin typeface="Lucida Bright" panose="02040602050505020304" pitchFamily="18" charset="0"/>
                </a:rPr>
                <a:t> = </a:t>
              </a:r>
              <a14:m>
                <m:oMath xmlns:m="http://schemas.openxmlformats.org/officeDocument/2006/math">
                  <m:acc>
                    <m:accPr>
                      <m:chr m:val="̿"/>
                      <m:ctrlPr>
                        <a:rPr lang="en-US" sz="2400" b="0" i="1" baseline="0">
                          <a:latin typeface="Cambria Math" panose="02040503050406030204" pitchFamily="18" charset="0"/>
                        </a:rPr>
                      </m:ctrlPr>
                    </m:accPr>
                    <m:e>
                      <m:r>
                        <a:rPr lang="en-US" sz="2400" b="0" i="1" baseline="0">
                          <a:latin typeface="Cambria Math"/>
                        </a:rPr>
                        <m:t>𝑋</m:t>
                      </m:r>
                    </m:e>
                  </m:acc>
                </m:oMath>
              </a14:m>
              <a:r>
                <a:rPr lang="en-US" sz="2400" b="0" i="0" baseline="0">
                  <a:latin typeface="Lucida Bright" panose="02040602050505020304" pitchFamily="18" charset="0"/>
                </a:rPr>
                <a:t> + z*</a:t>
              </a:r>
              <a:r>
                <a:rPr lang="el-GR" sz="2800" b="0" i="0" baseline="0"/>
                <a:t>σ</a:t>
              </a:r>
              <a:r>
                <a:rPr lang="en-US" sz="1600" b="0" i="0" baseline="0">
                  <a:latin typeface="Lucida Bright" panose="02040602050505020304" pitchFamily="18" charset="0"/>
                </a:rPr>
                <a:t>x</a:t>
              </a:r>
            </a:p>
            <a:p>
              <a:endParaRPr lang="en-US" sz="2400" b="0" i="0" baseline="0">
                <a:latin typeface="Lucida Bright" panose="02040602050505020304" pitchFamily="18" charset="0"/>
              </a:endParaRPr>
            </a:p>
            <a:p>
              <a:r>
                <a:rPr lang="en-US" sz="2400" b="1" i="0" baseline="0">
                  <a:solidFill>
                    <a:srgbClr val="FF0000"/>
                  </a:solidFill>
                  <a:latin typeface="Lucida Bright" panose="02040602050505020304" pitchFamily="18" charset="0"/>
                </a:rPr>
                <a:t>LCL</a:t>
              </a:r>
              <a:r>
                <a:rPr lang="en-US" sz="2400" b="0" i="0" baseline="0">
                  <a:latin typeface="Lucida Bright" panose="02040602050505020304" pitchFamily="18" charset="0"/>
                </a:rPr>
                <a:t> = </a:t>
              </a:r>
              <a14:m>
                <m:oMath xmlns:m="http://schemas.openxmlformats.org/officeDocument/2006/math">
                  <m:acc>
                    <m:accPr>
                      <m:chr m:val="̿"/>
                      <m:ctrlPr>
                        <a:rPr lang="en-US" sz="2400" b="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a:ea typeface="+mn-ea"/>
                          <a:cs typeface="+mn-cs"/>
                        </a:rPr>
                        <m:t>𝑋</m:t>
                      </m:r>
                    </m:e>
                  </m:acc>
                </m:oMath>
              </a14:m>
              <a:r>
                <a:rPr lang="en-US" sz="2400" b="0" i="0" baseline="0">
                  <a:latin typeface="Lucida Bright" panose="02040602050505020304" pitchFamily="18" charset="0"/>
                </a:rPr>
                <a:t>- z*</a:t>
              </a:r>
              <a:r>
                <a:rPr lang="el-GR" sz="2800" b="0" i="0" baseline="0"/>
                <a:t>σ</a:t>
              </a:r>
              <a:r>
                <a:rPr lang="en-US" sz="1600" b="0" i="0" baseline="0">
                  <a:latin typeface="Lucida Bright" panose="02040602050505020304" pitchFamily="18" charset="0"/>
                </a:rPr>
                <a:t>x</a:t>
              </a:r>
              <a:endParaRPr lang="en-US" sz="1600" b="0" i="0">
                <a:latin typeface="Lucida Bright" panose="02040602050505020304" pitchFamily="18" charset="0"/>
              </a:endParaRPr>
            </a:p>
          </xdr:txBody>
        </xdr:sp>
      </mc:Choice>
      <mc:Fallback xmlns="">
        <xdr:sp macro="" textlink="">
          <xdr:nvSpPr>
            <xdr:cNvPr id="10" name="TextBox 9">
              <a:extLst>
                <a:ext uri="{FF2B5EF4-FFF2-40B4-BE49-F238E27FC236}">
                  <a16:creationId xmlns:a16="http://schemas.microsoft.com/office/drawing/2014/main" xmlns="" id="{00000000-0008-0000-2800-00000A000000}"/>
                </a:ext>
              </a:extLst>
            </xdr:cNvPr>
            <xdr:cNvSpPr txBox="1"/>
          </xdr:nvSpPr>
          <xdr:spPr>
            <a:xfrm>
              <a:off x="571500" y="8366124"/>
              <a:ext cx="6496050" cy="296862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i="0">
                  <a:solidFill>
                    <a:srgbClr val="C00000"/>
                  </a:solidFill>
                  <a:latin typeface="Lucida Bright" panose="02040602050505020304" pitchFamily="18" charset="0"/>
                </a:rPr>
                <a:t>Formulas to Use:</a:t>
              </a:r>
            </a:p>
            <a:p>
              <a:endParaRPr lang="en-US" sz="2400" b="1" i="0">
                <a:solidFill>
                  <a:srgbClr val="FF0000"/>
                </a:solidFill>
                <a:latin typeface="Lucida Bright" panose="02040602050505020304" pitchFamily="18" charset="0"/>
              </a:endParaRPr>
            </a:p>
            <a:p>
              <a:r>
                <a:rPr lang="en-US" sz="2400" b="1" i="0">
                  <a:solidFill>
                    <a:srgbClr val="FF0000"/>
                  </a:solidFill>
                  <a:latin typeface="Lucida Bright" panose="02040602050505020304" pitchFamily="18" charset="0"/>
                </a:rPr>
                <a:t>UCL</a:t>
              </a:r>
              <a:r>
                <a:rPr lang="en-US" sz="2400" b="0" i="0" baseline="0">
                  <a:latin typeface="Lucida Bright" panose="02040602050505020304" pitchFamily="18" charset="0"/>
                </a:rPr>
                <a:t> = </a:t>
              </a:r>
              <a:r>
                <a:rPr lang="en-US" sz="2400" b="0" i="0" baseline="0">
                  <a:latin typeface="Cambria Math"/>
                </a:rPr>
                <a:t>𝑋 ̿</a:t>
              </a:r>
              <a:r>
                <a:rPr lang="en-US" sz="2400" b="0" i="0" baseline="0">
                  <a:latin typeface="Lucida Bright" panose="02040602050505020304" pitchFamily="18" charset="0"/>
                </a:rPr>
                <a:t> + z*</a:t>
              </a:r>
              <a:r>
                <a:rPr lang="el-GR" sz="2800" b="0" i="0" baseline="0"/>
                <a:t>σ</a:t>
              </a:r>
              <a:r>
                <a:rPr lang="en-US" sz="1600" b="0" i="0" baseline="0">
                  <a:latin typeface="Lucida Bright" panose="02040602050505020304" pitchFamily="18" charset="0"/>
                </a:rPr>
                <a:t>x</a:t>
              </a:r>
            </a:p>
            <a:p>
              <a:endParaRPr lang="en-US" sz="2400" b="0" i="0" baseline="0">
                <a:latin typeface="Lucida Bright" panose="02040602050505020304" pitchFamily="18" charset="0"/>
              </a:endParaRPr>
            </a:p>
            <a:p>
              <a:r>
                <a:rPr lang="en-US" sz="2400" b="1" i="0" baseline="0">
                  <a:solidFill>
                    <a:srgbClr val="FF0000"/>
                  </a:solidFill>
                  <a:latin typeface="Lucida Bright" panose="02040602050505020304" pitchFamily="18" charset="0"/>
                </a:rPr>
                <a:t>LCL</a:t>
              </a:r>
              <a:r>
                <a:rPr lang="en-US" sz="2400" b="0" i="0" baseline="0">
                  <a:latin typeface="Lucida Bright" panose="02040602050505020304" pitchFamily="18" charset="0"/>
                </a:rPr>
                <a:t> = </a:t>
              </a:r>
              <a:r>
                <a:rPr lang="en-US" sz="2400" b="0" i="0" baseline="0">
                  <a:solidFill>
                    <a:schemeClr val="dk1"/>
                  </a:solidFill>
                  <a:effectLst/>
                  <a:latin typeface="+mn-lt"/>
                  <a:ea typeface="+mn-ea"/>
                  <a:cs typeface="+mn-cs"/>
                </a:rPr>
                <a:t>𝑋 ̿</a:t>
              </a:r>
              <a:r>
                <a:rPr lang="en-US" sz="2400" b="0" i="0" baseline="0">
                  <a:latin typeface="Lucida Bright" panose="02040602050505020304" pitchFamily="18" charset="0"/>
                </a:rPr>
                <a:t>- z*</a:t>
              </a:r>
              <a:r>
                <a:rPr lang="el-GR" sz="2800" b="0" i="0" baseline="0"/>
                <a:t>σ</a:t>
              </a:r>
              <a:r>
                <a:rPr lang="en-US" sz="1600" b="0" i="0" baseline="0">
                  <a:latin typeface="Lucida Bright" panose="02040602050505020304" pitchFamily="18" charset="0"/>
                </a:rPr>
                <a:t>x</a:t>
              </a:r>
              <a:endParaRPr lang="en-US" sz="1600" b="0" i="0">
                <a:latin typeface="Lucida Bright" panose="02040602050505020304" pitchFamily="18" charset="0"/>
              </a:endParaRPr>
            </a:p>
          </xdr:txBody>
        </xdr:sp>
      </mc:Fallback>
    </mc:AlternateContent>
    <xdr:clientData/>
  </xdr:twoCellAnchor>
  <xdr:twoCellAnchor>
    <xdr:from>
      <xdr:col>20</xdr:col>
      <xdr:colOff>76200</xdr:colOff>
      <xdr:row>22</xdr:row>
      <xdr:rowOff>34925</xdr:rowOff>
    </xdr:from>
    <xdr:to>
      <xdr:col>27</xdr:col>
      <xdr:colOff>292100</xdr:colOff>
      <xdr:row>31</xdr:row>
      <xdr:rowOff>301625</xdr:rowOff>
    </xdr:to>
    <xdr:graphicFrame macro="">
      <xdr:nvGraphicFramePr>
        <xdr:cNvPr id="11" name="Chart 10">
          <a:extLst>
            <a:ext uri="{FF2B5EF4-FFF2-40B4-BE49-F238E27FC236}">
              <a16:creationId xmlns:a16="http://schemas.microsoft.com/office/drawing/2014/main" id="{00000000-0008-0000-29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428625</xdr:colOff>
      <xdr:row>20</xdr:row>
      <xdr:rowOff>149225</xdr:rowOff>
    </xdr:from>
    <xdr:to>
      <xdr:col>13</xdr:col>
      <xdr:colOff>650875</xdr:colOff>
      <xdr:row>33</xdr:row>
      <xdr:rowOff>196850</xdr:rowOff>
    </xdr:to>
    <xdr:sp macro="" textlink="">
      <xdr:nvSpPr>
        <xdr:cNvPr id="13" name="Left Brace 12">
          <a:extLst>
            <a:ext uri="{FF2B5EF4-FFF2-40B4-BE49-F238E27FC236}">
              <a16:creationId xmlns:a16="http://schemas.microsoft.com/office/drawing/2014/main" id="{00000000-0008-0000-2900-00000D000000}"/>
            </a:ext>
          </a:extLst>
        </xdr:cNvPr>
        <xdr:cNvSpPr/>
      </xdr:nvSpPr>
      <xdr:spPr>
        <a:xfrm>
          <a:off x="8943975" y="3959225"/>
          <a:ext cx="222250" cy="3895725"/>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57150</xdr:colOff>
      <xdr:row>34</xdr:row>
      <xdr:rowOff>47625</xdr:rowOff>
    </xdr:from>
    <xdr:to>
      <xdr:col>17</xdr:col>
      <xdr:colOff>476250</xdr:colOff>
      <xdr:row>38</xdr:row>
      <xdr:rowOff>38100</xdr:rowOff>
    </xdr:to>
    <xdr:cxnSp macro="">
      <xdr:nvCxnSpPr>
        <xdr:cNvPr id="14" name="Straight Arrow Connector 13">
          <a:extLst>
            <a:ext uri="{FF2B5EF4-FFF2-40B4-BE49-F238E27FC236}">
              <a16:creationId xmlns:a16="http://schemas.microsoft.com/office/drawing/2014/main" id="{00000000-0008-0000-2900-00000E000000}"/>
            </a:ext>
          </a:extLst>
        </xdr:cNvPr>
        <xdr:cNvCxnSpPr/>
      </xdr:nvCxnSpPr>
      <xdr:spPr>
        <a:xfrm flipH="1">
          <a:off x="11582400" y="8010525"/>
          <a:ext cx="1028700" cy="885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51706</xdr:colOff>
      <xdr:row>35</xdr:row>
      <xdr:rowOff>168727</xdr:rowOff>
    </xdr:from>
    <xdr:to>
      <xdr:col>27</xdr:col>
      <xdr:colOff>247650</xdr:colOff>
      <xdr:row>39</xdr:row>
      <xdr:rowOff>133350</xdr:rowOff>
    </xdr:to>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2900-00000F000000}"/>
                </a:ext>
              </a:extLst>
            </xdr:cNvPr>
            <xdr:cNvSpPr txBox="1"/>
          </xdr:nvSpPr>
          <xdr:spPr>
            <a:xfrm>
              <a:off x="14015356" y="8455477"/>
              <a:ext cx="4463144" cy="8599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rgbClr val="FF0000"/>
                  </a:solidFill>
                  <a:latin typeface="Lucida Bright" panose="02040602050505020304" pitchFamily="18" charset="0"/>
                </a:rPr>
                <a:t>UCL</a:t>
              </a:r>
              <a:r>
                <a:rPr lang="en-US" sz="2800" b="0" i="0" baseline="0">
                  <a:latin typeface="Lucida Bright" panose="02040602050505020304" pitchFamily="18" charset="0"/>
                </a:rPr>
                <a:t> = 16 +3*(1/</a:t>
              </a:r>
              <a14:m>
                <m:oMath xmlns:m="http://schemas.openxmlformats.org/officeDocument/2006/math">
                  <m:r>
                    <a:rPr lang="en-US" sz="2800" b="0" i="0" baseline="0">
                      <a:latin typeface="Cambria Math"/>
                      <a:ea typeface="Cambria Math"/>
                    </a:rPr>
                    <m:t>√9</m:t>
                  </m:r>
                </m:oMath>
              </a14:m>
              <a:r>
                <a:rPr lang="en-US" sz="2800" b="0" i="0" baseline="0">
                  <a:latin typeface="Lucida Bright" panose="02040602050505020304" pitchFamily="18" charset="0"/>
                </a:rPr>
                <a:t>) =</a:t>
              </a:r>
            </a:p>
            <a:p>
              <a:endParaRPr lang="en-US" sz="2800" b="0" i="0" baseline="0">
                <a:latin typeface="Lucida Bright" panose="02040602050505020304" pitchFamily="18" charset="0"/>
              </a:endParaRPr>
            </a:p>
          </xdr:txBody>
        </xdr:sp>
      </mc:Choice>
      <mc:Fallback xmlns="">
        <xdr:sp macro="" textlink="">
          <xdr:nvSpPr>
            <xdr:cNvPr id="15" name="TextBox 14">
              <a:extLst>
                <a:ext uri="{FF2B5EF4-FFF2-40B4-BE49-F238E27FC236}">
                  <a16:creationId xmlns:a16="http://schemas.microsoft.com/office/drawing/2014/main" id="{00000000-0008-0000-2800-00000F000000}"/>
                </a:ext>
              </a:extLst>
            </xdr:cNvPr>
            <xdr:cNvSpPr txBox="1"/>
          </xdr:nvSpPr>
          <xdr:spPr>
            <a:xfrm>
              <a:off x="14015356" y="8455477"/>
              <a:ext cx="4463144" cy="8599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rgbClr val="FF0000"/>
                  </a:solidFill>
                  <a:latin typeface="Lucida Bright" panose="02040602050505020304" pitchFamily="18" charset="0"/>
                </a:rPr>
                <a:t>UCL</a:t>
              </a:r>
              <a:r>
                <a:rPr lang="en-US" sz="2800" b="0" i="0" baseline="0">
                  <a:latin typeface="Lucida Bright" panose="02040602050505020304" pitchFamily="18" charset="0"/>
                </a:rPr>
                <a:t> = 16 +3*(1/</a:t>
              </a:r>
              <a:r>
                <a:rPr lang="en-US" sz="2800" b="0" i="0" baseline="0">
                  <a:latin typeface="Cambria Math"/>
                  <a:ea typeface="Cambria Math"/>
                </a:rPr>
                <a:t>√9</a:t>
              </a:r>
              <a:r>
                <a:rPr lang="en-US" sz="2800" b="0" i="0" baseline="0">
                  <a:latin typeface="Lucida Bright" panose="02040602050505020304" pitchFamily="18" charset="0"/>
                </a:rPr>
                <a:t>) =</a:t>
              </a:r>
            </a:p>
            <a:p>
              <a:endParaRPr lang="en-US" sz="2800" b="0" i="0" baseline="0">
                <a:latin typeface="Lucida Bright" panose="02040602050505020304" pitchFamily="18" charset="0"/>
              </a:endParaRPr>
            </a:p>
          </xdr:txBody>
        </xdr:sp>
      </mc:Fallback>
    </mc:AlternateContent>
    <xdr:clientData/>
  </xdr:twoCellAnchor>
  <xdr:twoCellAnchor>
    <xdr:from>
      <xdr:col>20</xdr:col>
      <xdr:colOff>412750</xdr:colOff>
      <xdr:row>17</xdr:row>
      <xdr:rowOff>158750</xdr:rowOff>
    </xdr:from>
    <xdr:to>
      <xdr:col>26</xdr:col>
      <xdr:colOff>508000</xdr:colOff>
      <xdr:row>21</xdr:row>
      <xdr:rowOff>15875</xdr:rowOff>
    </xdr:to>
    <xdr:sp macro="" textlink="">
      <xdr:nvSpPr>
        <xdr:cNvPr id="16" name="TextBox 15">
          <a:extLst>
            <a:ext uri="{FF2B5EF4-FFF2-40B4-BE49-F238E27FC236}">
              <a16:creationId xmlns:a16="http://schemas.microsoft.com/office/drawing/2014/main" id="{00000000-0008-0000-2900-000010000000}"/>
            </a:ext>
          </a:extLst>
        </xdr:cNvPr>
        <xdr:cNvSpPr txBox="1"/>
      </xdr:nvSpPr>
      <xdr:spPr>
        <a:xfrm>
          <a:off x="13738225" y="3397250"/>
          <a:ext cx="3752850"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0" i="0">
              <a:solidFill>
                <a:schemeClr val="accent3">
                  <a:lumMod val="50000"/>
                </a:schemeClr>
              </a:solidFill>
              <a:latin typeface="Lucida Bright" panose="02040602050505020304" pitchFamily="18" charset="0"/>
            </a:rPr>
            <a:t>Control Chart</a:t>
          </a:r>
        </a:p>
      </xdr:txBody>
    </xdr:sp>
    <xdr:clientData/>
  </xdr:twoCellAnchor>
  <xdr:twoCellAnchor>
    <xdr:from>
      <xdr:col>0</xdr:col>
      <xdr:colOff>494392</xdr:colOff>
      <xdr:row>49</xdr:row>
      <xdr:rowOff>181428</xdr:rowOff>
    </xdr:from>
    <xdr:to>
      <xdr:col>11</xdr:col>
      <xdr:colOff>145596</xdr:colOff>
      <xdr:row>66</xdr:row>
      <xdr:rowOff>171450</xdr:rowOff>
    </xdr:to>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2900-000011000000}"/>
                </a:ext>
              </a:extLst>
            </xdr:cNvPr>
            <xdr:cNvSpPr txBox="1"/>
          </xdr:nvSpPr>
          <xdr:spPr>
            <a:xfrm>
              <a:off x="494392" y="11763828"/>
              <a:ext cx="6433004" cy="322852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4000" b="0" i="0">
                  <a:solidFill>
                    <a:srgbClr val="C00000"/>
                  </a:solidFill>
                </a:rPr>
                <a:t>σ</a:t>
              </a:r>
              <a:r>
                <a:rPr lang="en-US" sz="1800" b="0" i="0">
                  <a:solidFill>
                    <a:srgbClr val="C00000"/>
                  </a:solidFill>
                  <a:latin typeface="Lucida Bright" panose="02040602050505020304" pitchFamily="18" charset="0"/>
                </a:rPr>
                <a:t>x</a:t>
              </a:r>
              <a:r>
                <a:rPr lang="en-US" sz="2800" b="0" i="0">
                  <a:solidFill>
                    <a:srgbClr val="C00000"/>
                  </a:solidFill>
                  <a:latin typeface="Lucida Bright" panose="02040602050505020304" pitchFamily="18" charset="0"/>
                </a:rPr>
                <a:t> = </a:t>
              </a:r>
              <a:r>
                <a:rPr lang="el-GR" sz="2800" b="0" i="0">
                  <a:solidFill>
                    <a:srgbClr val="C00000"/>
                  </a:solidFill>
                </a:rPr>
                <a:t>σ</a:t>
              </a:r>
              <a:r>
                <a:rPr lang="en-US" sz="2800" b="0" i="0">
                  <a:solidFill>
                    <a:srgbClr val="C00000"/>
                  </a:solidFill>
                  <a:latin typeface="Lucida Bright" panose="02040602050505020304" pitchFamily="18" charset="0"/>
                </a:rPr>
                <a:t>/</a:t>
              </a:r>
              <a14:m>
                <m:oMath xmlns:m="http://schemas.openxmlformats.org/officeDocument/2006/math">
                  <m:r>
                    <a:rPr lang="en-US" sz="2800" b="0" i="0" baseline="0">
                      <a:solidFill>
                        <a:srgbClr val="C00000"/>
                      </a:solidFill>
                      <a:effectLst/>
                      <a:latin typeface="Cambria Math"/>
                      <a:ea typeface="+mn-ea"/>
                      <a:cs typeface="+mn-cs"/>
                    </a:rPr>
                    <m:t>√</m:t>
                  </m:r>
                  <m:r>
                    <m:rPr>
                      <m:sty m:val="p"/>
                    </m:rPr>
                    <a:rPr lang="en-US" sz="2800" b="0" i="0" baseline="0">
                      <a:solidFill>
                        <a:srgbClr val="C00000"/>
                      </a:solidFill>
                      <a:effectLst/>
                      <a:latin typeface="Cambria Math"/>
                      <a:ea typeface="+mn-ea"/>
                      <a:cs typeface="+mn-cs"/>
                    </a:rPr>
                    <m:t>n</m:t>
                  </m:r>
                </m:oMath>
              </a14:m>
              <a:r>
                <a:rPr lang="en-US" sz="2800" b="0" i="0">
                  <a:solidFill>
                    <a:srgbClr val="C00000"/>
                  </a:solidFill>
                  <a:latin typeface="Lucida Bright" panose="02040602050505020304" pitchFamily="18" charset="0"/>
                </a:rPr>
                <a:t> </a:t>
              </a:r>
              <a:r>
                <a:rPr lang="en-US" sz="2800" b="0" i="0">
                  <a:latin typeface="Lucida Bright" panose="02040602050505020304" pitchFamily="18" charset="0"/>
                </a:rPr>
                <a:t>= Standard Deviation of the sample mean</a:t>
              </a:r>
            </a:p>
            <a:p>
              <a:r>
                <a:rPr lang="el-GR" sz="2800" b="0" i="0">
                  <a:solidFill>
                    <a:srgbClr val="C00000"/>
                  </a:solidFill>
                  <a:effectLst/>
                  <a:latin typeface="+mn-lt"/>
                  <a:ea typeface="+mn-ea"/>
                  <a:cs typeface="+mn-cs"/>
                </a:rPr>
                <a:t>σ</a:t>
              </a:r>
              <a:r>
                <a:rPr lang="en-US" sz="2800" b="0" i="0" baseline="0">
                  <a:solidFill>
                    <a:srgbClr val="C00000"/>
                  </a:solidFill>
                  <a:effectLst/>
                  <a:latin typeface="Lucida Bright" panose="02040602050505020304" pitchFamily="18" charset="0"/>
                  <a:ea typeface="+mn-ea"/>
                  <a:cs typeface="+mn-cs"/>
                </a:rPr>
                <a:t> </a:t>
              </a:r>
              <a:r>
                <a:rPr lang="en-US" sz="2800" b="0" i="0" baseline="0">
                  <a:solidFill>
                    <a:schemeClr val="tx1"/>
                  </a:solidFill>
                  <a:effectLst/>
                  <a:latin typeface="Lucida Bright" panose="02040602050505020304" pitchFamily="18" charset="0"/>
                  <a:ea typeface="+mn-ea"/>
                  <a:cs typeface="+mn-cs"/>
                </a:rPr>
                <a:t>=</a:t>
              </a:r>
              <a:r>
                <a:rPr lang="en-US" sz="2800" b="0" i="0" baseline="0">
                  <a:solidFill>
                    <a:srgbClr val="C00000"/>
                  </a:solidFill>
                  <a:effectLst/>
                  <a:latin typeface="Lucida Bright" panose="02040602050505020304" pitchFamily="18" charset="0"/>
                  <a:ea typeface="+mn-ea"/>
                  <a:cs typeface="+mn-cs"/>
                </a:rPr>
                <a:t> </a:t>
              </a:r>
              <a:r>
                <a:rPr lang="en-US" sz="2800" b="0" i="0" baseline="0">
                  <a:solidFill>
                    <a:schemeClr val="dk1"/>
                  </a:solidFill>
                  <a:effectLst/>
                  <a:latin typeface="Lucida Bright" panose="02040602050505020304" pitchFamily="18" charset="0"/>
                  <a:ea typeface="+mn-ea"/>
                  <a:cs typeface="+mn-cs"/>
                </a:rPr>
                <a:t>population standard deviation</a:t>
              </a:r>
            </a:p>
            <a:p>
              <a:r>
                <a:rPr lang="en-US" sz="2800" b="0" i="0" baseline="0">
                  <a:solidFill>
                    <a:srgbClr val="C00000"/>
                  </a:solidFill>
                  <a:effectLst/>
                  <a:latin typeface="Lucida Bright" panose="02040602050505020304" pitchFamily="18" charset="0"/>
                  <a:ea typeface="+mn-ea"/>
                  <a:cs typeface="+mn-cs"/>
                </a:rPr>
                <a:t>n</a:t>
              </a:r>
              <a:r>
                <a:rPr lang="en-US" sz="2800" b="0" i="0" baseline="0">
                  <a:solidFill>
                    <a:schemeClr val="dk1"/>
                  </a:solidFill>
                  <a:effectLst/>
                  <a:latin typeface="Lucida Bright" panose="02040602050505020304" pitchFamily="18" charset="0"/>
                  <a:ea typeface="+mn-ea"/>
                  <a:cs typeface="+mn-cs"/>
                </a:rPr>
                <a:t> = sample size</a:t>
              </a:r>
            </a:p>
            <a:p>
              <a:r>
                <a:rPr lang="en-US" sz="2800" b="0" i="0" baseline="0">
                  <a:solidFill>
                    <a:srgbClr val="C00000"/>
                  </a:solidFill>
                  <a:effectLst/>
                  <a:latin typeface="Lucida Bright" panose="02040602050505020304" pitchFamily="18" charset="0"/>
                  <a:ea typeface="+mn-ea"/>
                  <a:cs typeface="+mn-cs"/>
                </a:rPr>
                <a:t>z</a:t>
              </a:r>
              <a:r>
                <a:rPr lang="en-US" sz="2800" b="0" i="0" baseline="0">
                  <a:solidFill>
                    <a:schemeClr val="dk1"/>
                  </a:solidFill>
                  <a:effectLst/>
                  <a:latin typeface="Lucida Bright" panose="02040602050505020304" pitchFamily="18" charset="0"/>
                  <a:ea typeface="+mn-ea"/>
                  <a:cs typeface="+mn-cs"/>
                </a:rPr>
                <a:t> = 3 standard deviations</a:t>
              </a:r>
            </a:p>
            <a:p>
              <a14:m>
                <m:oMath xmlns:m="http://schemas.openxmlformats.org/officeDocument/2006/math">
                  <m:acc>
                    <m:accPr>
                      <m:chr m:val="̿"/>
                      <m:ctrlPr>
                        <a:rPr lang="en-US" sz="2800" b="0" i="1" baseline="0">
                          <a:solidFill>
                            <a:schemeClr val="dk1"/>
                          </a:solidFill>
                          <a:effectLst/>
                          <a:latin typeface="Cambria Math" panose="02040503050406030204" pitchFamily="18" charset="0"/>
                          <a:ea typeface="+mn-ea"/>
                          <a:cs typeface="+mn-cs"/>
                        </a:rPr>
                      </m:ctrlPr>
                    </m:accPr>
                    <m:e>
                      <m:r>
                        <a:rPr lang="en-US" sz="2800" b="0" i="1" baseline="0">
                          <a:solidFill>
                            <a:srgbClr val="C00000"/>
                          </a:solidFill>
                          <a:effectLst/>
                          <a:latin typeface="Cambria Math"/>
                          <a:ea typeface="+mn-ea"/>
                          <a:cs typeface="+mn-cs"/>
                        </a:rPr>
                        <m:t>𝑋</m:t>
                      </m:r>
                    </m:e>
                  </m:acc>
                </m:oMath>
              </a14:m>
              <a:r>
                <a:rPr lang="en-US" sz="2800" b="0" i="0" baseline="0">
                  <a:solidFill>
                    <a:schemeClr val="dk1"/>
                  </a:solidFill>
                  <a:effectLst/>
                  <a:latin typeface="Lucida Bright" panose="02040602050505020304" pitchFamily="18" charset="0"/>
                  <a:ea typeface="+mn-ea"/>
                  <a:cs typeface="+mn-cs"/>
                </a:rPr>
                <a:t> = mean of means (grand mean)</a:t>
              </a:r>
            </a:p>
            <a:p>
              <a:endParaRPr lang="en-US" sz="2800" b="0" i="0" baseline="0">
                <a:solidFill>
                  <a:schemeClr val="dk1"/>
                </a:solidFill>
                <a:effectLst/>
                <a:latin typeface="Lucida Bright" panose="02040602050505020304" pitchFamily="18" charset="0"/>
                <a:ea typeface="+mn-ea"/>
                <a:cs typeface="+mn-cs"/>
              </a:endParaRPr>
            </a:p>
            <a:p>
              <a:endParaRPr lang="en-US" sz="2000"/>
            </a:p>
          </xdr:txBody>
        </xdr:sp>
      </mc:Choice>
      <mc:Fallback xmlns="">
        <xdr:sp macro="" textlink="">
          <xdr:nvSpPr>
            <xdr:cNvPr id="17" name="TextBox 16">
              <a:extLst>
                <a:ext uri="{FF2B5EF4-FFF2-40B4-BE49-F238E27FC236}">
                  <a16:creationId xmlns:a16="http://schemas.microsoft.com/office/drawing/2014/main" xmlns:a14="http://schemas.microsoft.com/office/drawing/2010/main" xmlns="" id="{00000000-0008-0000-2800-000011000000}"/>
                </a:ext>
              </a:extLst>
            </xdr:cNvPr>
            <xdr:cNvSpPr txBox="1"/>
          </xdr:nvSpPr>
          <xdr:spPr>
            <a:xfrm>
              <a:off x="494392" y="11763828"/>
              <a:ext cx="6433004" cy="322852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4000" b="0" i="0">
                  <a:solidFill>
                    <a:srgbClr val="C00000"/>
                  </a:solidFill>
                </a:rPr>
                <a:t>σ</a:t>
              </a:r>
              <a:r>
                <a:rPr lang="en-US" sz="1800" b="0" i="0">
                  <a:solidFill>
                    <a:srgbClr val="C00000"/>
                  </a:solidFill>
                  <a:latin typeface="Lucida Bright" panose="02040602050505020304" pitchFamily="18" charset="0"/>
                </a:rPr>
                <a:t>x</a:t>
              </a:r>
              <a:r>
                <a:rPr lang="en-US" sz="2800" b="0" i="0">
                  <a:solidFill>
                    <a:srgbClr val="C00000"/>
                  </a:solidFill>
                  <a:latin typeface="Lucida Bright" panose="02040602050505020304" pitchFamily="18" charset="0"/>
                </a:rPr>
                <a:t> = </a:t>
              </a:r>
              <a:r>
                <a:rPr lang="el-GR" sz="2800" b="0" i="0">
                  <a:solidFill>
                    <a:srgbClr val="C00000"/>
                  </a:solidFill>
                </a:rPr>
                <a:t>σ</a:t>
              </a:r>
              <a:r>
                <a:rPr lang="en-US" sz="2800" b="0" i="0">
                  <a:solidFill>
                    <a:srgbClr val="C00000"/>
                  </a:solidFill>
                  <a:latin typeface="Lucida Bright" panose="02040602050505020304" pitchFamily="18" charset="0"/>
                </a:rPr>
                <a:t>/</a:t>
              </a:r>
              <a:r>
                <a:rPr lang="en-US" sz="2800" b="0" i="0" baseline="0">
                  <a:solidFill>
                    <a:srgbClr val="C00000"/>
                  </a:solidFill>
                  <a:effectLst/>
                  <a:latin typeface="Cambria Math"/>
                  <a:ea typeface="+mn-ea"/>
                  <a:cs typeface="+mn-cs"/>
                </a:rPr>
                <a:t>√n</a:t>
              </a:r>
              <a:r>
                <a:rPr lang="en-US" sz="2800" b="0" i="0">
                  <a:solidFill>
                    <a:srgbClr val="C00000"/>
                  </a:solidFill>
                  <a:latin typeface="Lucida Bright" panose="02040602050505020304" pitchFamily="18" charset="0"/>
                </a:rPr>
                <a:t> </a:t>
              </a:r>
              <a:r>
                <a:rPr lang="en-US" sz="2800" b="0" i="0">
                  <a:latin typeface="Lucida Bright" panose="02040602050505020304" pitchFamily="18" charset="0"/>
                </a:rPr>
                <a:t>= Standard Deviation of the sample mean</a:t>
              </a:r>
            </a:p>
            <a:p>
              <a:r>
                <a:rPr lang="el-GR" sz="2800" b="0" i="0">
                  <a:solidFill>
                    <a:srgbClr val="C00000"/>
                  </a:solidFill>
                  <a:effectLst/>
                  <a:latin typeface="+mn-lt"/>
                  <a:ea typeface="+mn-ea"/>
                  <a:cs typeface="+mn-cs"/>
                </a:rPr>
                <a:t>σ</a:t>
              </a:r>
              <a:r>
                <a:rPr lang="en-US" sz="2800" b="0" i="0" baseline="0">
                  <a:solidFill>
                    <a:srgbClr val="C00000"/>
                  </a:solidFill>
                  <a:effectLst/>
                  <a:latin typeface="Lucida Bright" panose="02040602050505020304" pitchFamily="18" charset="0"/>
                  <a:ea typeface="+mn-ea"/>
                  <a:cs typeface="+mn-cs"/>
                </a:rPr>
                <a:t> </a:t>
              </a:r>
              <a:r>
                <a:rPr lang="en-US" sz="2800" b="0" i="0" baseline="0">
                  <a:solidFill>
                    <a:schemeClr val="tx1"/>
                  </a:solidFill>
                  <a:effectLst/>
                  <a:latin typeface="Lucida Bright" panose="02040602050505020304" pitchFamily="18" charset="0"/>
                  <a:ea typeface="+mn-ea"/>
                  <a:cs typeface="+mn-cs"/>
                </a:rPr>
                <a:t>=</a:t>
              </a:r>
              <a:r>
                <a:rPr lang="en-US" sz="2800" b="0" i="0" baseline="0">
                  <a:solidFill>
                    <a:srgbClr val="C00000"/>
                  </a:solidFill>
                  <a:effectLst/>
                  <a:latin typeface="Lucida Bright" panose="02040602050505020304" pitchFamily="18" charset="0"/>
                  <a:ea typeface="+mn-ea"/>
                  <a:cs typeface="+mn-cs"/>
                </a:rPr>
                <a:t> </a:t>
              </a:r>
              <a:r>
                <a:rPr lang="en-US" sz="2800" b="0" i="0" baseline="0">
                  <a:solidFill>
                    <a:schemeClr val="dk1"/>
                  </a:solidFill>
                  <a:effectLst/>
                  <a:latin typeface="Lucida Bright" panose="02040602050505020304" pitchFamily="18" charset="0"/>
                  <a:ea typeface="+mn-ea"/>
                  <a:cs typeface="+mn-cs"/>
                </a:rPr>
                <a:t>population standard deviation</a:t>
              </a:r>
            </a:p>
            <a:p>
              <a:r>
                <a:rPr lang="en-US" sz="2800" b="0" i="0" baseline="0">
                  <a:solidFill>
                    <a:srgbClr val="C00000"/>
                  </a:solidFill>
                  <a:effectLst/>
                  <a:latin typeface="Lucida Bright" panose="02040602050505020304" pitchFamily="18" charset="0"/>
                  <a:ea typeface="+mn-ea"/>
                  <a:cs typeface="+mn-cs"/>
                </a:rPr>
                <a:t>n</a:t>
              </a:r>
              <a:r>
                <a:rPr lang="en-US" sz="2800" b="0" i="0" baseline="0">
                  <a:solidFill>
                    <a:schemeClr val="dk1"/>
                  </a:solidFill>
                  <a:effectLst/>
                  <a:latin typeface="Lucida Bright" panose="02040602050505020304" pitchFamily="18" charset="0"/>
                  <a:ea typeface="+mn-ea"/>
                  <a:cs typeface="+mn-cs"/>
                </a:rPr>
                <a:t> = sample size</a:t>
              </a:r>
            </a:p>
            <a:p>
              <a:r>
                <a:rPr lang="en-US" sz="2800" b="0" i="0" baseline="0">
                  <a:solidFill>
                    <a:srgbClr val="C00000"/>
                  </a:solidFill>
                  <a:effectLst/>
                  <a:latin typeface="Lucida Bright" panose="02040602050505020304" pitchFamily="18" charset="0"/>
                  <a:ea typeface="+mn-ea"/>
                  <a:cs typeface="+mn-cs"/>
                </a:rPr>
                <a:t>z</a:t>
              </a:r>
              <a:r>
                <a:rPr lang="en-US" sz="2800" b="0" i="0" baseline="0">
                  <a:solidFill>
                    <a:schemeClr val="dk1"/>
                  </a:solidFill>
                  <a:effectLst/>
                  <a:latin typeface="Lucida Bright" panose="02040602050505020304" pitchFamily="18" charset="0"/>
                  <a:ea typeface="+mn-ea"/>
                  <a:cs typeface="+mn-cs"/>
                </a:rPr>
                <a:t> = 3 standard deviations</a:t>
              </a:r>
            </a:p>
            <a:p>
              <a:pPr/>
              <a:r>
                <a:rPr lang="en-US" sz="2800" b="0" i="0" baseline="0">
                  <a:solidFill>
                    <a:srgbClr val="C00000"/>
                  </a:solidFill>
                  <a:effectLst/>
                  <a:latin typeface="Cambria Math"/>
                  <a:ea typeface="+mn-ea"/>
                  <a:cs typeface="+mn-cs"/>
                </a:rPr>
                <a:t>𝑋</a:t>
              </a:r>
              <a:r>
                <a:rPr lang="en-US" sz="2800" b="0" i="0" baseline="0">
                  <a:solidFill>
                    <a:schemeClr val="dk1"/>
                  </a:solidFill>
                  <a:effectLst/>
                  <a:latin typeface="Cambria Math"/>
                  <a:ea typeface="+mn-ea"/>
                  <a:cs typeface="+mn-cs"/>
                </a:rPr>
                <a:t> ̿</a:t>
              </a:r>
              <a:r>
                <a:rPr lang="en-US" sz="2800" b="0" i="0" baseline="0">
                  <a:solidFill>
                    <a:schemeClr val="dk1"/>
                  </a:solidFill>
                  <a:effectLst/>
                  <a:latin typeface="Lucida Bright" panose="02040602050505020304" pitchFamily="18" charset="0"/>
                  <a:ea typeface="+mn-ea"/>
                  <a:cs typeface="+mn-cs"/>
                </a:rPr>
                <a:t> = mean of means (grand mean)</a:t>
              </a:r>
            </a:p>
            <a:p>
              <a:endParaRPr lang="en-US" sz="2800" b="0" i="0" baseline="0">
                <a:solidFill>
                  <a:schemeClr val="dk1"/>
                </a:solidFill>
                <a:effectLst/>
                <a:latin typeface="Lucida Bright" panose="02040602050505020304" pitchFamily="18" charset="0"/>
                <a:ea typeface="+mn-ea"/>
                <a:cs typeface="+mn-cs"/>
              </a:endParaRPr>
            </a:p>
            <a:p>
              <a:endParaRPr lang="en-US" sz="2000"/>
            </a:p>
          </xdr:txBody>
        </xdr:sp>
      </mc:Fallback>
    </mc:AlternateContent>
    <xdr:clientData/>
  </xdr:twoCellAnchor>
  <xdr:twoCellAnchor>
    <xdr:from>
      <xdr:col>17</xdr:col>
      <xdr:colOff>590550</xdr:colOff>
      <xdr:row>14</xdr:row>
      <xdr:rowOff>0</xdr:rowOff>
    </xdr:from>
    <xdr:to>
      <xdr:col>18</xdr:col>
      <xdr:colOff>0</xdr:colOff>
      <xdr:row>32</xdr:row>
      <xdr:rowOff>269875</xdr:rowOff>
    </xdr:to>
    <xdr:cxnSp macro="">
      <xdr:nvCxnSpPr>
        <xdr:cNvPr id="18" name="Straight Arrow Connector 17">
          <a:extLst>
            <a:ext uri="{FF2B5EF4-FFF2-40B4-BE49-F238E27FC236}">
              <a16:creationId xmlns:a16="http://schemas.microsoft.com/office/drawing/2014/main" id="{00000000-0008-0000-2900-000012000000}"/>
            </a:ext>
          </a:extLst>
        </xdr:cNvPr>
        <xdr:cNvCxnSpPr/>
      </xdr:nvCxnSpPr>
      <xdr:spPr>
        <a:xfrm>
          <a:off x="12725400" y="2667000"/>
          <a:ext cx="19050" cy="49371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727075</xdr:colOff>
      <xdr:row>2</xdr:row>
      <xdr:rowOff>25401</xdr:rowOff>
    </xdr:from>
    <xdr:to>
      <xdr:col>22</xdr:col>
      <xdr:colOff>389314</xdr:colOff>
      <xdr:row>7</xdr:row>
      <xdr:rowOff>84365</xdr:rowOff>
    </xdr:to>
    <xdr:sp macro="" textlink="">
      <xdr:nvSpPr>
        <xdr:cNvPr id="19" name="Rounded Rectangle 4">
          <a:extLst>
            <a:ext uri="{FF2B5EF4-FFF2-40B4-BE49-F238E27FC236}">
              <a16:creationId xmlns:a16="http://schemas.microsoft.com/office/drawing/2014/main" id="{00000000-0008-0000-2900-000013000000}"/>
            </a:ext>
          </a:extLst>
        </xdr:cNvPr>
        <xdr:cNvSpPr/>
      </xdr:nvSpPr>
      <xdr:spPr>
        <a:xfrm>
          <a:off x="11223625" y="406401"/>
          <a:ext cx="4348539" cy="1011464"/>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10</xdr:col>
      <xdr:colOff>38100</xdr:colOff>
      <xdr:row>27</xdr:row>
      <xdr:rowOff>361950</xdr:rowOff>
    </xdr:from>
    <xdr:to>
      <xdr:col>15</xdr:col>
      <xdr:colOff>381000</xdr:colOff>
      <xdr:row>37</xdr:row>
      <xdr:rowOff>19050</xdr:rowOff>
    </xdr:to>
    <xdr:cxnSp macro="">
      <xdr:nvCxnSpPr>
        <xdr:cNvPr id="20" name="Straight Arrow Connector 19">
          <a:extLst>
            <a:ext uri="{FF2B5EF4-FFF2-40B4-BE49-F238E27FC236}">
              <a16:creationId xmlns:a16="http://schemas.microsoft.com/office/drawing/2014/main" id="{00000000-0008-0000-2900-000014000000}"/>
            </a:ext>
          </a:extLst>
        </xdr:cNvPr>
        <xdr:cNvCxnSpPr/>
      </xdr:nvCxnSpPr>
      <xdr:spPr>
        <a:xfrm>
          <a:off x="6210300" y="6096000"/>
          <a:ext cx="4667250" cy="2590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27</xdr:row>
      <xdr:rowOff>171450</xdr:rowOff>
    </xdr:from>
    <xdr:to>
      <xdr:col>13</xdr:col>
      <xdr:colOff>400050</xdr:colOff>
      <xdr:row>27</xdr:row>
      <xdr:rowOff>171450</xdr:rowOff>
    </xdr:to>
    <xdr:cxnSp macro="">
      <xdr:nvCxnSpPr>
        <xdr:cNvPr id="22" name="Straight Arrow Connector 21">
          <a:extLst>
            <a:ext uri="{FF2B5EF4-FFF2-40B4-BE49-F238E27FC236}">
              <a16:creationId xmlns:a16="http://schemas.microsoft.com/office/drawing/2014/main" id="{00000000-0008-0000-2900-000016000000}"/>
            </a:ext>
          </a:extLst>
        </xdr:cNvPr>
        <xdr:cNvCxnSpPr/>
      </xdr:nvCxnSpPr>
      <xdr:spPr>
        <a:xfrm>
          <a:off x="6934200" y="5905500"/>
          <a:ext cx="1981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33</xdr:row>
      <xdr:rowOff>209550</xdr:rowOff>
    </xdr:from>
    <xdr:to>
      <xdr:col>21</xdr:col>
      <xdr:colOff>533400</xdr:colOff>
      <xdr:row>36</xdr:row>
      <xdr:rowOff>114300</xdr:rowOff>
    </xdr:to>
    <xdr:cxnSp macro="">
      <xdr:nvCxnSpPr>
        <xdr:cNvPr id="21" name="Straight Arrow Connector 20">
          <a:extLst>
            <a:ext uri="{FF2B5EF4-FFF2-40B4-BE49-F238E27FC236}">
              <a16:creationId xmlns:a16="http://schemas.microsoft.com/office/drawing/2014/main" id="{00000000-0008-0000-2900-000015000000}"/>
            </a:ext>
          </a:extLst>
        </xdr:cNvPr>
        <xdr:cNvCxnSpPr/>
      </xdr:nvCxnSpPr>
      <xdr:spPr>
        <a:xfrm>
          <a:off x="13354050" y="7867650"/>
          <a:ext cx="1752600" cy="723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228600</xdr:colOff>
      <xdr:row>8</xdr:row>
      <xdr:rowOff>114300</xdr:rowOff>
    </xdr:from>
    <xdr:to>
      <xdr:col>42</xdr:col>
      <xdr:colOff>342900</xdr:colOff>
      <xdr:row>53</xdr:row>
      <xdr:rowOff>76200</xdr:rowOff>
    </xdr:to>
    <xdr:sp macro="" textlink="">
      <xdr:nvSpPr>
        <xdr:cNvPr id="12" name="TextBox 11">
          <a:extLst>
            <a:ext uri="{FF2B5EF4-FFF2-40B4-BE49-F238E27FC236}">
              <a16:creationId xmlns:a16="http://schemas.microsoft.com/office/drawing/2014/main" id="{00000000-0008-0000-2900-00000C000000}"/>
            </a:ext>
          </a:extLst>
        </xdr:cNvPr>
        <xdr:cNvSpPr txBox="1"/>
      </xdr:nvSpPr>
      <xdr:spPr>
        <a:xfrm>
          <a:off x="23945850" y="1638300"/>
          <a:ext cx="5600700" cy="1078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C00000"/>
              </a:solidFill>
              <a:latin typeface="Lucida Bright" panose="02040602050505020304" pitchFamily="18" charset="0"/>
            </a:rPr>
            <a:t>Step 1.</a:t>
          </a:r>
        </a:p>
        <a:p>
          <a:r>
            <a:rPr lang="en-US" sz="2400">
              <a:latin typeface="Lucida Bright" panose="02040602050505020304" pitchFamily="18" charset="0"/>
            </a:rPr>
            <a:t>Calculate</a:t>
          </a:r>
          <a:r>
            <a:rPr lang="en-US" sz="2400" baseline="0">
              <a:latin typeface="Lucida Bright" panose="02040602050505020304" pitchFamily="18" charset="0"/>
            </a:rPr>
            <a:t> the grand mean. </a:t>
          </a:r>
        </a:p>
        <a:p>
          <a:r>
            <a:rPr lang="en-US" sz="2400" baseline="0">
              <a:latin typeface="Lucida Bright" panose="02040602050505020304" pitchFamily="18" charset="0"/>
            </a:rPr>
            <a:t>The grand mean in this problem is 16oz.</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2. </a:t>
          </a:r>
        </a:p>
        <a:p>
          <a:r>
            <a:rPr lang="en-US" sz="2400" baseline="0">
              <a:latin typeface="Lucida Bright" panose="02040602050505020304" pitchFamily="18" charset="0"/>
            </a:rPr>
            <a:t>Identify the value of n.</a:t>
          </a:r>
        </a:p>
        <a:p>
          <a:r>
            <a:rPr lang="en-US" sz="2400" baseline="0">
              <a:latin typeface="Lucida Bright" panose="02040602050505020304" pitchFamily="18" charset="0"/>
            </a:rPr>
            <a:t>The sample size n = 9</a:t>
          </a:r>
        </a:p>
        <a:p>
          <a:endParaRPr lang="en-US" sz="2400" baseline="0">
            <a:latin typeface="Lucida Bright" panose="02040602050505020304" pitchFamily="18" charset="0"/>
          </a:endParaRPr>
        </a:p>
        <a:p>
          <a:r>
            <a:rPr lang="en-US" sz="2400" b="1" baseline="0">
              <a:solidFill>
                <a:srgbClr val="C00000"/>
              </a:solidFill>
              <a:latin typeface="Lucida Bright" panose="02040602050505020304" pitchFamily="18" charset="0"/>
            </a:rPr>
            <a:t>Step 3.</a:t>
          </a:r>
        </a:p>
        <a:p>
          <a:r>
            <a:rPr lang="en-US" sz="2400" baseline="0">
              <a:latin typeface="Lucida Bright" panose="02040602050505020304" pitchFamily="18" charset="0"/>
            </a:rPr>
            <a:t>Identify the value of z</a:t>
          </a:r>
        </a:p>
        <a:p>
          <a:r>
            <a:rPr lang="en-US" sz="2400" baseline="0">
              <a:latin typeface="Lucida Bright" panose="02040602050505020304" pitchFamily="18" charset="0"/>
            </a:rPr>
            <a:t>The control limits given are 99.73%. That translates to 3</a:t>
          </a:r>
          <a:r>
            <a:rPr lang="el-GR" sz="3200" baseline="0">
              <a:latin typeface="Calibri" panose="020F0502020204030204" pitchFamily="34" charset="0"/>
              <a:cs typeface="Calibri" panose="020F0502020204030204" pitchFamily="34" charset="0"/>
            </a:rPr>
            <a:t>σ</a:t>
          </a:r>
          <a:endParaRPr lang="en-US" sz="3200" baseline="0">
            <a:latin typeface="Lucida Bright" panose="02040602050505020304" pitchFamily="18" charset="0"/>
            <a:cs typeface="Calibri" panose="020F0502020204030204" pitchFamily="34" charset="0"/>
          </a:endParaRPr>
        </a:p>
        <a:p>
          <a:r>
            <a:rPr lang="en-US" sz="2400" baseline="0">
              <a:latin typeface="Lucida Bright" panose="02040602050505020304" pitchFamily="18" charset="0"/>
              <a:cs typeface="Calibri" panose="020F0502020204030204" pitchFamily="34" charset="0"/>
            </a:rPr>
            <a:t>(3 standard deviations)</a:t>
          </a:r>
        </a:p>
        <a:p>
          <a:endParaRPr lang="en-US" sz="240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4.</a:t>
          </a:r>
        </a:p>
        <a:p>
          <a:r>
            <a:rPr lang="en-US" sz="2400" baseline="0">
              <a:latin typeface="Lucida Bright" panose="02040602050505020304" pitchFamily="18" charset="0"/>
              <a:cs typeface="Calibri" panose="020F0502020204030204" pitchFamily="34" charset="0"/>
            </a:rPr>
            <a:t>The population standard deviation is given as </a:t>
          </a:r>
          <a:r>
            <a:rPr lang="el-GR" sz="3200" baseline="0">
              <a:latin typeface="Calibri" panose="020F0502020204030204" pitchFamily="34" charset="0"/>
              <a:cs typeface="Calibri" panose="020F0502020204030204" pitchFamily="34" charset="0"/>
            </a:rPr>
            <a:t>σ</a:t>
          </a:r>
          <a:r>
            <a:rPr lang="en-US" sz="3200" baseline="0">
              <a:latin typeface="Calibri" panose="020F0502020204030204" pitchFamily="34" charset="0"/>
              <a:cs typeface="Calibri" panose="020F0502020204030204" pitchFamily="34" charset="0"/>
            </a:rPr>
            <a:t> </a:t>
          </a:r>
          <a:r>
            <a:rPr lang="en-US" sz="3200" baseline="0">
              <a:latin typeface="Lucida Bright" panose="02040602050505020304" pitchFamily="18" charset="0"/>
              <a:cs typeface="Calibri" panose="020F0502020204030204" pitchFamily="34" charset="0"/>
            </a:rPr>
            <a:t>= </a:t>
          </a:r>
          <a:r>
            <a:rPr lang="en-US" sz="2400" baseline="0">
              <a:latin typeface="Lucida Bright" panose="02040602050505020304" pitchFamily="18" charset="0"/>
              <a:cs typeface="Calibri" panose="020F0502020204030204" pitchFamily="34" charset="0"/>
            </a:rPr>
            <a:t>1</a:t>
          </a:r>
        </a:p>
        <a:p>
          <a:endParaRPr lang="en-US" sz="240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5.                                 </a:t>
          </a:r>
          <a:r>
            <a:rPr lang="en-US" sz="2400" baseline="0">
              <a:latin typeface="Lucida Bright" panose="02040602050505020304" pitchFamily="18" charset="0"/>
              <a:cs typeface="Calibri" panose="020F0502020204030204" pitchFamily="34" charset="0"/>
            </a:rPr>
            <a:t>Calculate the value of</a:t>
          </a:r>
          <a:r>
            <a:rPr lang="en-US" sz="3200" baseline="0">
              <a:latin typeface="Lucida Bright" panose="02040602050505020304" pitchFamily="18" charset="0"/>
              <a:cs typeface="Calibri" panose="020F0502020204030204" pitchFamily="34" charset="0"/>
            </a:rPr>
            <a:t> </a:t>
          </a:r>
          <a:r>
            <a:rPr lang="el-GR" sz="4000" baseline="0">
              <a:latin typeface="Calibri" panose="020F0502020204030204" pitchFamily="34" charset="0"/>
              <a:cs typeface="Calibri" panose="020F0502020204030204" pitchFamily="34" charset="0"/>
            </a:rPr>
            <a:t>σ</a:t>
          </a:r>
          <a:r>
            <a:rPr lang="en-US" sz="2800" baseline="0">
              <a:latin typeface="Calibri" panose="020F0502020204030204" pitchFamily="34" charset="0"/>
              <a:cs typeface="Calibri" panose="020F0502020204030204" pitchFamily="34" charset="0"/>
            </a:rPr>
            <a:t>x</a:t>
          </a:r>
          <a:endParaRPr lang="en-US" sz="2800" baseline="0">
            <a:latin typeface="Lucida Bright" panose="02040602050505020304" pitchFamily="18" charset="0"/>
            <a:cs typeface="Calibri" panose="020F0502020204030204" pitchFamily="34" charset="0"/>
          </a:endParaRPr>
        </a:p>
        <a:p>
          <a:endParaRPr lang="en-US" sz="2800" baseline="0">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6. </a:t>
          </a:r>
        </a:p>
        <a:p>
          <a:r>
            <a:rPr lang="en-US" sz="2400" baseline="0">
              <a:latin typeface="Lucida Bright" panose="02040602050505020304" pitchFamily="18" charset="0"/>
              <a:cs typeface="Calibri" panose="020F0502020204030204" pitchFamily="34" charset="0"/>
            </a:rPr>
            <a:t>Solve for UCL</a:t>
          </a:r>
        </a:p>
        <a:p>
          <a:endParaRPr lang="en-US" sz="2400" baseline="0">
            <a:solidFill>
              <a:srgbClr val="C00000"/>
            </a:solidFill>
            <a:latin typeface="Lucida Bright" panose="02040602050505020304" pitchFamily="18" charset="0"/>
            <a:cs typeface="Calibri" panose="020F0502020204030204" pitchFamily="34" charset="0"/>
          </a:endParaRPr>
        </a:p>
        <a:p>
          <a:r>
            <a:rPr lang="en-US" sz="2400" b="1" baseline="0">
              <a:solidFill>
                <a:srgbClr val="C00000"/>
              </a:solidFill>
              <a:latin typeface="Lucida Bright" panose="02040602050505020304" pitchFamily="18" charset="0"/>
              <a:cs typeface="Calibri" panose="020F0502020204030204" pitchFamily="34" charset="0"/>
            </a:rPr>
            <a:t>Step 7.</a:t>
          </a:r>
        </a:p>
        <a:p>
          <a:r>
            <a:rPr lang="en-US" sz="2400" baseline="0">
              <a:latin typeface="Lucida Bright" panose="02040602050505020304" pitchFamily="18" charset="0"/>
              <a:cs typeface="Calibri" panose="020F0502020204030204" pitchFamily="34" charset="0"/>
            </a:rPr>
            <a:t>Solve for LCL</a:t>
          </a:r>
          <a:endParaRPr lang="en-US" sz="2400">
            <a:latin typeface="Lucida Bright" panose="02040602050505020304" pitchFamily="18" charset="0"/>
          </a:endParaRPr>
        </a:p>
      </xdr:txBody>
    </xdr:sp>
    <xdr:clientData/>
  </xdr:twoCellAnchor>
  <xdr:twoCellAnchor>
    <xdr:from>
      <xdr:col>4</xdr:col>
      <xdr:colOff>114301</xdr:colOff>
      <xdr:row>2</xdr:row>
      <xdr:rowOff>38101</xdr:rowOff>
    </xdr:from>
    <xdr:to>
      <xdr:col>12</xdr:col>
      <xdr:colOff>704851</xdr:colOff>
      <xdr:row>7</xdr:row>
      <xdr:rowOff>76201</xdr:rowOff>
    </xdr:to>
    <xdr:sp macro="" textlink="">
      <xdr:nvSpPr>
        <xdr:cNvPr id="26" name="Rounded Rectangle 25">
          <a:extLst>
            <a:ext uri="{FF2B5EF4-FFF2-40B4-BE49-F238E27FC236}">
              <a16:creationId xmlns:a16="http://schemas.microsoft.com/office/drawing/2014/main" id="{00000000-0008-0000-2900-00001A000000}"/>
            </a:ext>
          </a:extLst>
        </xdr:cNvPr>
        <xdr:cNvSpPr/>
      </xdr:nvSpPr>
      <xdr:spPr>
        <a:xfrm>
          <a:off x="2552701" y="419101"/>
          <a:ext cx="5848350" cy="9906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1</a:t>
          </a:r>
        </a:p>
      </xdr:txBody>
    </xdr:sp>
    <xdr:clientData/>
  </xdr:twoCellAnchor>
  <xdr:twoCellAnchor>
    <xdr:from>
      <xdr:col>20</xdr:col>
      <xdr:colOff>89806</xdr:colOff>
      <xdr:row>42</xdr:row>
      <xdr:rowOff>244927</xdr:rowOff>
    </xdr:from>
    <xdr:to>
      <xdr:col>27</xdr:col>
      <xdr:colOff>285750</xdr:colOff>
      <xdr:row>48</xdr:row>
      <xdr:rowOff>95250</xdr:rowOff>
    </xdr:to>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00000000-0008-0000-2900-000018000000}"/>
                </a:ext>
              </a:extLst>
            </xdr:cNvPr>
            <xdr:cNvSpPr txBox="1"/>
          </xdr:nvSpPr>
          <xdr:spPr>
            <a:xfrm>
              <a:off x="14053456" y="10360477"/>
              <a:ext cx="4463144" cy="11266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800" b="0" i="0" baseline="0">
                  <a:solidFill>
                    <a:srgbClr val="FF0000"/>
                  </a:solidFill>
                  <a:latin typeface="Lucida Bright" panose="02040602050505020304" pitchFamily="18" charset="0"/>
                </a:rPr>
                <a:t>LCL</a:t>
              </a:r>
              <a:r>
                <a:rPr lang="en-US" sz="2800" b="0" i="0" baseline="0">
                  <a:latin typeface="Lucida Bright" panose="02040602050505020304" pitchFamily="18" charset="0"/>
                </a:rPr>
                <a:t>  = 16 - 3*</a:t>
              </a:r>
              <a14:m>
                <m:oMath xmlns:m="http://schemas.openxmlformats.org/officeDocument/2006/math">
                  <m:r>
                    <a:rPr lang="en-US" sz="2800" b="0" i="0" baseline="0">
                      <a:latin typeface="Cambria Math"/>
                      <a:ea typeface="Cambria Math"/>
                    </a:rPr>
                    <m:t>(1/√9</m:t>
                  </m:r>
                </m:oMath>
              </a14:m>
              <a:r>
                <a:rPr lang="en-US" sz="2800" b="0" i="0">
                  <a:latin typeface="Lucida Bright" panose="02040602050505020304" pitchFamily="18" charset="0"/>
                </a:rPr>
                <a:t>) =</a:t>
              </a:r>
            </a:p>
          </xdr:txBody>
        </xdr:sp>
      </mc:Choice>
      <mc:Fallback xmlns="">
        <xdr:sp macro="" textlink="">
          <xdr:nvSpPr>
            <xdr:cNvPr id="24" name="TextBox 23">
              <a:extLst>
                <a:ext uri="{FF2B5EF4-FFF2-40B4-BE49-F238E27FC236}">
                  <a16:creationId xmlns:a16="http://schemas.microsoft.com/office/drawing/2014/main" id="{00000000-0008-0000-2800-00000F000000}"/>
                </a:ext>
              </a:extLst>
            </xdr:cNvPr>
            <xdr:cNvSpPr txBox="1"/>
          </xdr:nvSpPr>
          <xdr:spPr>
            <a:xfrm>
              <a:off x="14053456" y="10360477"/>
              <a:ext cx="4463144" cy="112667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800" b="0" i="0" baseline="0">
                  <a:solidFill>
                    <a:srgbClr val="FF0000"/>
                  </a:solidFill>
                  <a:latin typeface="Lucida Bright" panose="02040602050505020304" pitchFamily="18" charset="0"/>
                </a:rPr>
                <a:t>LCL</a:t>
              </a:r>
              <a:r>
                <a:rPr lang="en-US" sz="2800" b="0" i="0" baseline="0">
                  <a:latin typeface="Lucida Bright" panose="02040602050505020304" pitchFamily="18" charset="0"/>
                </a:rPr>
                <a:t>  = 16 - 3*</a:t>
              </a:r>
              <a:r>
                <a:rPr lang="en-US" sz="2800" b="0" i="0" baseline="0">
                  <a:latin typeface="Cambria Math"/>
                  <a:ea typeface="Cambria Math"/>
                </a:rPr>
                <a:t>(1/√9</a:t>
              </a:r>
              <a:r>
                <a:rPr lang="en-US" sz="2800" b="0" i="0">
                  <a:latin typeface="Lucida Bright" panose="02040602050505020304" pitchFamily="18" charset="0"/>
                </a:rPr>
                <a:t>) =</a:t>
              </a:r>
            </a:p>
          </xdr:txBody>
        </xdr:sp>
      </mc:Fallback>
    </mc:AlternateContent>
    <xdr:clientData/>
  </xdr:twoCellAnchor>
</xdr:wsDr>
</file>

<file path=xl/drawings/drawing43.xml><?xml version="1.0" encoding="utf-8"?>
<c:userShapes xmlns:c="http://schemas.openxmlformats.org/drawingml/2006/chart">
  <cdr:relSizeAnchor xmlns:cdr="http://schemas.openxmlformats.org/drawingml/2006/chartDrawing">
    <cdr:from>
      <cdr:x>0.08889</cdr:x>
      <cdr:y>0.25231</cdr:y>
    </cdr:from>
    <cdr:to>
      <cdr:x>0.82222</cdr:x>
      <cdr:y>0.25231</cdr:y>
    </cdr:to>
    <cdr:cxnSp macro="">
      <cdr:nvCxnSpPr>
        <cdr:cNvPr id="3" name="Straight Connector 2">
          <a:extLst xmlns:a="http://schemas.openxmlformats.org/drawingml/2006/main">
            <a:ext uri="{FF2B5EF4-FFF2-40B4-BE49-F238E27FC236}">
              <a16:creationId xmlns:a16="http://schemas.microsoft.com/office/drawing/2014/main" id="{68CBB0C8-8150-460D-8EB2-54874539EAFB}"/>
            </a:ext>
          </a:extLst>
        </cdr:cNvPr>
        <cdr:cNvCxnSpPr/>
      </cdr:nvCxnSpPr>
      <cdr:spPr>
        <a:xfrm xmlns:a="http://schemas.openxmlformats.org/drawingml/2006/main" flipV="1">
          <a:off x="406400" y="692150"/>
          <a:ext cx="3352800" cy="0"/>
        </a:xfrm>
        <a:prstGeom xmlns:a="http://schemas.openxmlformats.org/drawingml/2006/main" prst="line">
          <a:avLst/>
        </a:prstGeom>
      </cdr:spPr>
      <cdr:style>
        <a:lnRef xmlns:a="http://schemas.openxmlformats.org/drawingml/2006/main" idx="3">
          <a:schemeClr val="accent2"/>
        </a:lnRef>
        <a:fillRef xmlns:a="http://schemas.openxmlformats.org/drawingml/2006/main" idx="0">
          <a:schemeClr val="accent2"/>
        </a:fillRef>
        <a:effectRef xmlns:a="http://schemas.openxmlformats.org/drawingml/2006/main" idx="2">
          <a:schemeClr val="accent2"/>
        </a:effectRef>
        <a:fontRef xmlns:a="http://schemas.openxmlformats.org/drawingml/2006/main" idx="minor">
          <a:schemeClr val="tx1"/>
        </a:fontRef>
      </cdr:style>
    </cdr:cxnSp>
  </cdr:relSizeAnchor>
  <cdr:relSizeAnchor xmlns:cdr="http://schemas.openxmlformats.org/drawingml/2006/chartDrawing">
    <cdr:from>
      <cdr:x>0.075</cdr:x>
      <cdr:y>0.67361</cdr:y>
    </cdr:from>
    <cdr:to>
      <cdr:x>0.80833</cdr:x>
      <cdr:y>0.67361</cdr:y>
    </cdr:to>
    <cdr:cxnSp macro="">
      <cdr:nvCxnSpPr>
        <cdr:cNvPr id="4" name="Straight Connector 3">
          <a:extLst xmlns:a="http://schemas.openxmlformats.org/drawingml/2006/main">
            <a:ext uri="{FF2B5EF4-FFF2-40B4-BE49-F238E27FC236}">
              <a16:creationId xmlns:a16="http://schemas.microsoft.com/office/drawing/2014/main" id="{A1F1606C-C64C-4BD3-B756-BE49972FDF85}"/>
            </a:ext>
          </a:extLst>
        </cdr:cNvPr>
        <cdr:cNvCxnSpPr/>
      </cdr:nvCxnSpPr>
      <cdr:spPr>
        <a:xfrm xmlns:a="http://schemas.openxmlformats.org/drawingml/2006/main" flipV="1">
          <a:off x="342900" y="1847850"/>
          <a:ext cx="3352800" cy="0"/>
        </a:xfrm>
        <a:prstGeom xmlns:a="http://schemas.openxmlformats.org/drawingml/2006/main" prst="line">
          <a:avLst/>
        </a:prstGeom>
      </cdr:spPr>
      <cdr:style>
        <a:lnRef xmlns:a="http://schemas.openxmlformats.org/drawingml/2006/main" idx="3">
          <a:schemeClr val="accent2"/>
        </a:lnRef>
        <a:fillRef xmlns:a="http://schemas.openxmlformats.org/drawingml/2006/main" idx="0">
          <a:schemeClr val="accent2"/>
        </a:fillRef>
        <a:effectRef xmlns:a="http://schemas.openxmlformats.org/drawingml/2006/main" idx="2">
          <a:schemeClr val="accent2"/>
        </a:effectRef>
        <a:fontRef xmlns:a="http://schemas.openxmlformats.org/drawingml/2006/main" idx="minor">
          <a:schemeClr val="tx1"/>
        </a:fontRef>
      </cdr:style>
    </cdr:cxnSp>
  </cdr:relSizeAnchor>
</c:userShapes>
</file>

<file path=xl/drawings/drawing44.xml><?xml version="1.0" encoding="utf-8"?>
<xdr:wsDr xmlns:xdr="http://schemas.openxmlformats.org/drawingml/2006/spreadsheetDrawing" xmlns:a="http://schemas.openxmlformats.org/drawingml/2006/main">
  <xdr:twoCellAnchor>
    <xdr:from>
      <xdr:col>1</xdr:col>
      <xdr:colOff>27215</xdr:colOff>
      <xdr:row>10</xdr:row>
      <xdr:rowOff>110673</xdr:rowOff>
    </xdr:from>
    <xdr:to>
      <xdr:col>11</xdr:col>
      <xdr:colOff>254000</xdr:colOff>
      <xdr:row>22</xdr:row>
      <xdr:rowOff>13607</xdr:rowOff>
    </xdr:to>
    <xdr:sp macro="" textlink="">
      <xdr:nvSpPr>
        <xdr:cNvPr id="2" name="TextBox 1">
          <a:extLst>
            <a:ext uri="{FF2B5EF4-FFF2-40B4-BE49-F238E27FC236}">
              <a16:creationId xmlns:a16="http://schemas.microsoft.com/office/drawing/2014/main" id="{00000000-0008-0000-2A00-000002000000}"/>
            </a:ext>
          </a:extLst>
        </xdr:cNvPr>
        <xdr:cNvSpPr txBox="1"/>
      </xdr:nvSpPr>
      <xdr:spPr>
        <a:xfrm>
          <a:off x="630465" y="2015673"/>
          <a:ext cx="6338660" cy="218893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8 222</a:t>
          </a:r>
        </a:p>
        <a:p>
          <a:r>
            <a:rPr lang="en-US" sz="2000" b="0" i="0">
              <a:latin typeface="Lucida Bright" panose="02040602050505020304" pitchFamily="18" charset="0"/>
            </a:rPr>
            <a:t>The weight of boxes of Oat Flakes</a:t>
          </a:r>
          <a:r>
            <a:rPr lang="en-US" sz="2000" b="0" i="0" baseline="0">
              <a:latin typeface="Lucida Bright" panose="02040602050505020304" pitchFamily="18" charset="0"/>
            </a:rPr>
            <a:t> within a large production lot are sampled each hour. Managers want to set control limits that include </a:t>
          </a:r>
          <a:r>
            <a:rPr lang="en-US" sz="2000" b="1" i="0" baseline="0">
              <a:solidFill>
                <a:srgbClr val="FF0000"/>
              </a:solidFill>
              <a:latin typeface="Lucida Bright" panose="02040602050505020304" pitchFamily="18" charset="0"/>
            </a:rPr>
            <a:t>99.73% </a:t>
          </a:r>
          <a:r>
            <a:rPr lang="en-US" sz="2000" b="0" i="0" baseline="0">
              <a:latin typeface="Lucida Bright" panose="02040602050505020304" pitchFamily="18" charset="0"/>
            </a:rPr>
            <a:t>of the sample mean.</a:t>
          </a:r>
        </a:p>
        <a:p>
          <a:r>
            <a:rPr lang="en-US" sz="2000" b="1" i="0" baseline="0">
              <a:solidFill>
                <a:srgbClr val="FF0000"/>
              </a:solidFill>
              <a:latin typeface="Lucida Bright" panose="02040602050505020304" pitchFamily="18" charset="0"/>
            </a:rPr>
            <a:t>Nine </a:t>
          </a:r>
          <a:r>
            <a:rPr lang="en-US" sz="2000" b="0" i="0" baseline="0">
              <a:latin typeface="Lucida Bright" panose="02040602050505020304" pitchFamily="18" charset="0"/>
            </a:rPr>
            <a:t>boxes are randomly selected and weighted each </a:t>
          </a:r>
          <a:r>
            <a:rPr lang="en-US" sz="2000" baseline="0">
              <a:latin typeface="Lucida Bright" panose="02040602050505020304" pitchFamily="18" charset="0"/>
            </a:rPr>
            <a:t>hour. </a:t>
          </a:r>
          <a:endParaRPr lang="en-US" sz="2000">
            <a:latin typeface="Lucida Bright" panose="02040602050505020304" pitchFamily="18" charset="0"/>
          </a:endParaRPr>
        </a:p>
      </xdr:txBody>
    </xdr:sp>
    <xdr:clientData/>
  </xdr:twoCellAnchor>
  <xdr:twoCellAnchor>
    <xdr:from>
      <xdr:col>1</xdr:col>
      <xdr:colOff>89808</xdr:colOff>
      <xdr:row>0</xdr:row>
      <xdr:rowOff>106135</xdr:rowOff>
    </xdr:from>
    <xdr:to>
      <xdr:col>3</xdr:col>
      <xdr:colOff>97972</xdr:colOff>
      <xdr:row>6</xdr:row>
      <xdr:rowOff>48986</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A00-000003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619125</xdr:colOff>
      <xdr:row>12</xdr:row>
      <xdr:rowOff>69850</xdr:rowOff>
    </xdr:from>
    <xdr:to>
      <xdr:col>11</xdr:col>
      <xdr:colOff>619125</xdr:colOff>
      <xdr:row>43</xdr:row>
      <xdr:rowOff>206375</xdr:rowOff>
    </xdr:to>
    <xdr:cxnSp macro="">
      <xdr:nvCxnSpPr>
        <xdr:cNvPr id="5" name="Straight Connector 4">
          <a:extLst>
            <a:ext uri="{FF2B5EF4-FFF2-40B4-BE49-F238E27FC236}">
              <a16:creationId xmlns:a16="http://schemas.microsoft.com/office/drawing/2014/main" id="{00000000-0008-0000-2A00-000005000000}"/>
            </a:ext>
          </a:extLst>
        </xdr:cNvPr>
        <xdr:cNvCxnSpPr/>
      </xdr:nvCxnSpPr>
      <xdr:spPr>
        <a:xfrm>
          <a:off x="7540625" y="2203450"/>
          <a:ext cx="0" cy="81883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492124</xdr:colOff>
      <xdr:row>1</xdr:row>
      <xdr:rowOff>95249</xdr:rowOff>
    </xdr:from>
    <xdr:to>
      <xdr:col>15</xdr:col>
      <xdr:colOff>165100</xdr:colOff>
      <xdr:row>8</xdr:row>
      <xdr:rowOff>25400</xdr:rowOff>
    </xdr:to>
    <xdr:sp macro="" textlink="">
      <xdr:nvSpPr>
        <xdr:cNvPr id="7" name="Rounded Rectangle 6">
          <a:extLst>
            <a:ext uri="{FF2B5EF4-FFF2-40B4-BE49-F238E27FC236}">
              <a16:creationId xmlns:a16="http://schemas.microsoft.com/office/drawing/2014/main" id="{00000000-0008-0000-2A00-000007000000}"/>
            </a:ext>
          </a:extLst>
        </xdr:cNvPr>
        <xdr:cNvSpPr/>
      </xdr:nvSpPr>
      <xdr:spPr>
        <a:xfrm>
          <a:off x="2359024" y="273049"/>
          <a:ext cx="7407276" cy="11747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C00000"/>
              </a:solidFill>
              <a:latin typeface="Lucida Bright" panose="02040602050505020304" pitchFamily="18" charset="0"/>
              <a:cs typeface="FrankRuehl" panose="020E0503060101010101" pitchFamily="34" charset="-79"/>
            </a:rPr>
            <a:t>SPC Problem</a:t>
          </a:r>
          <a:r>
            <a:rPr lang="en-US" sz="3200" b="0" i="0" baseline="0">
              <a:solidFill>
                <a:srgbClr val="C00000"/>
              </a:solidFill>
              <a:latin typeface="Lucida Bright" panose="02040602050505020304" pitchFamily="18" charset="0"/>
              <a:cs typeface="FrankRuehl" panose="020E0503060101010101" pitchFamily="34" charset="-79"/>
            </a:rPr>
            <a:t> 1</a:t>
          </a:r>
        </a:p>
      </xdr:txBody>
    </xdr:sp>
    <xdr:clientData/>
  </xdr:twoCellAnchor>
  <xdr:twoCellAnchor>
    <xdr:from>
      <xdr:col>0</xdr:col>
      <xdr:colOff>590548</xdr:colOff>
      <xdr:row>29</xdr:row>
      <xdr:rowOff>216355</xdr:rowOff>
    </xdr:from>
    <xdr:to>
      <xdr:col>11</xdr:col>
      <xdr:colOff>222250</xdr:colOff>
      <xdr:row>32</xdr:row>
      <xdr:rowOff>223157</xdr:rowOff>
    </xdr:to>
    <xdr:sp macro="" textlink="">
      <xdr:nvSpPr>
        <xdr:cNvPr id="11" name="TextBox 10">
          <a:extLst>
            <a:ext uri="{FF2B5EF4-FFF2-40B4-BE49-F238E27FC236}">
              <a16:creationId xmlns:a16="http://schemas.microsoft.com/office/drawing/2014/main" id="{00000000-0008-0000-2A00-00000B000000}"/>
            </a:ext>
          </a:extLst>
        </xdr:cNvPr>
        <xdr:cNvSpPr txBox="1"/>
      </xdr:nvSpPr>
      <xdr:spPr>
        <a:xfrm>
          <a:off x="590548" y="6471105"/>
          <a:ext cx="6346827" cy="94342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Compute</a:t>
          </a:r>
          <a:r>
            <a:rPr lang="en-US" sz="2000" b="0" i="0" baseline="0">
              <a:latin typeface="Lucida Bright" panose="02040602050505020304" pitchFamily="18" charset="0"/>
            </a:rPr>
            <a:t> the control limits.</a:t>
          </a:r>
          <a:endParaRPr lang="en-US" sz="2000" b="0" i="0">
            <a:latin typeface="Lucida Bright" panose="02040602050505020304" pitchFamily="18" charset="0"/>
          </a:endParaRPr>
        </a:p>
      </xdr:txBody>
    </xdr:sp>
    <xdr:clientData/>
  </xdr:twoCellAnchor>
  <xdr:twoCellAnchor>
    <xdr:from>
      <xdr:col>0</xdr:col>
      <xdr:colOff>542017</xdr:colOff>
      <xdr:row>33</xdr:row>
      <xdr:rowOff>176894</xdr:rowOff>
    </xdr:from>
    <xdr:to>
      <xdr:col>11</xdr:col>
      <xdr:colOff>190499</xdr:colOff>
      <xdr:row>41</xdr:row>
      <xdr:rowOff>45358</xdr:rowOff>
    </xdr:to>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2A00-000017000000}"/>
                </a:ext>
              </a:extLst>
            </xdr:cNvPr>
            <xdr:cNvSpPr txBox="1"/>
          </xdr:nvSpPr>
          <xdr:spPr>
            <a:xfrm>
              <a:off x="542017" y="7685769"/>
              <a:ext cx="6363607" cy="213858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2400" b="1" i="0">
                  <a:solidFill>
                    <a:srgbClr val="C00000"/>
                  </a:solidFill>
                </a:rPr>
                <a:t>σ</a:t>
              </a:r>
              <a:r>
                <a:rPr lang="en-US" sz="1400" b="1" i="0">
                  <a:solidFill>
                    <a:srgbClr val="C00000"/>
                  </a:solidFill>
                  <a:latin typeface="Lucida Bright" panose="02040602050505020304" pitchFamily="18" charset="0"/>
                </a:rPr>
                <a:t>x</a:t>
              </a:r>
              <a:r>
                <a:rPr lang="en-US" sz="2400" b="1" i="0">
                  <a:solidFill>
                    <a:srgbClr val="C00000"/>
                  </a:solidFill>
                  <a:latin typeface="Lucida Bright" panose="02040602050505020304" pitchFamily="18" charset="0"/>
                </a:rPr>
                <a:t> = </a:t>
              </a:r>
              <a:r>
                <a:rPr lang="el-GR" sz="2400" b="1" i="0">
                  <a:solidFill>
                    <a:srgbClr val="C00000"/>
                  </a:solidFill>
                </a:rPr>
                <a:t>σ</a:t>
              </a:r>
              <a:r>
                <a:rPr lang="en-US" sz="2400" b="1" i="0">
                  <a:solidFill>
                    <a:srgbClr val="C00000"/>
                  </a:solidFill>
                  <a:latin typeface="Lucida Bright" panose="02040602050505020304" pitchFamily="18" charset="0"/>
                </a:rPr>
                <a:t>/</a:t>
              </a:r>
              <a14:m>
                <m:oMath xmlns:m="http://schemas.openxmlformats.org/officeDocument/2006/math">
                  <m:r>
                    <a:rPr lang="en-US" sz="2000" b="1" i="0" baseline="0">
                      <a:solidFill>
                        <a:srgbClr val="C00000"/>
                      </a:solidFill>
                      <a:effectLst/>
                      <a:latin typeface="Cambria Math"/>
                      <a:ea typeface="+mn-ea"/>
                      <a:cs typeface="+mn-cs"/>
                    </a:rPr>
                    <m:t>√</m:t>
                  </m:r>
                  <m:r>
                    <a:rPr lang="en-US" sz="2000" b="1" i="0" baseline="0">
                      <a:solidFill>
                        <a:srgbClr val="C00000"/>
                      </a:solidFill>
                      <a:effectLst/>
                      <a:latin typeface="Cambria Math"/>
                      <a:ea typeface="+mn-ea"/>
                      <a:cs typeface="+mn-cs"/>
                    </a:rPr>
                    <m:t>𝐧</m:t>
                  </m:r>
                </m:oMath>
              </a14:m>
              <a:r>
                <a:rPr lang="en-US" sz="2000" b="1" i="0">
                  <a:solidFill>
                    <a:srgbClr val="C00000"/>
                  </a:solidFill>
                  <a:latin typeface="Lucida Bright" panose="02040602050505020304" pitchFamily="18" charset="0"/>
                </a:rPr>
                <a:t> </a:t>
              </a:r>
              <a:r>
                <a:rPr lang="en-US" sz="2000" b="0" i="0">
                  <a:latin typeface="Lucida Bright" panose="02040602050505020304" pitchFamily="18" charset="0"/>
                </a:rPr>
                <a:t>= Standard Deviation of the sample mean</a:t>
              </a:r>
            </a:p>
            <a:p>
              <a:endParaRPr lang="en-US" sz="2000" b="0" i="0">
                <a:latin typeface="Lucida Bright" panose="02040602050505020304" pitchFamily="18" charset="0"/>
              </a:endParaRPr>
            </a:p>
            <a:p>
              <a:r>
                <a:rPr lang="el-GR" sz="2800" b="1" i="0">
                  <a:solidFill>
                    <a:srgbClr val="C00000"/>
                  </a:solidFill>
                  <a:effectLst/>
                  <a:latin typeface="+mn-lt"/>
                  <a:ea typeface="+mn-ea"/>
                  <a:cs typeface="+mn-cs"/>
                </a:rPr>
                <a:t>σ</a:t>
              </a:r>
              <a:r>
                <a:rPr lang="en-US" sz="2000" b="0" i="0" baseline="0">
                  <a:solidFill>
                    <a:srgbClr val="C00000"/>
                  </a:solidFill>
                  <a:effectLst/>
                  <a:latin typeface="Lucida Bright" panose="02040602050505020304" pitchFamily="18" charset="0"/>
                  <a:ea typeface="+mn-ea"/>
                  <a:cs typeface="+mn-cs"/>
                </a:rPr>
                <a:t> </a:t>
              </a:r>
              <a:r>
                <a:rPr lang="en-US" sz="2000" b="0" i="0" baseline="0">
                  <a:solidFill>
                    <a:schemeClr val="tx1"/>
                  </a:solidFill>
                  <a:effectLst/>
                  <a:latin typeface="Lucida Bright" panose="02040602050505020304" pitchFamily="18" charset="0"/>
                  <a:ea typeface="+mn-ea"/>
                  <a:cs typeface="+mn-cs"/>
                </a:rPr>
                <a:t>=</a:t>
              </a:r>
              <a:r>
                <a:rPr lang="en-US" sz="2000" b="0" i="0" baseline="0">
                  <a:solidFill>
                    <a:srgbClr val="C00000"/>
                  </a:solidFill>
                  <a:effectLst/>
                  <a:latin typeface="Lucida Bright" panose="02040602050505020304" pitchFamily="18" charset="0"/>
                  <a:ea typeface="+mn-ea"/>
                  <a:cs typeface="+mn-cs"/>
                </a:rPr>
                <a:t> </a:t>
              </a:r>
              <a:r>
                <a:rPr lang="en-US" sz="2000" b="0" i="0" baseline="0">
                  <a:solidFill>
                    <a:schemeClr val="dk1"/>
                  </a:solidFill>
                  <a:effectLst/>
                  <a:latin typeface="Lucida Bright" panose="02040602050505020304" pitchFamily="18" charset="0"/>
                  <a:ea typeface="+mn-ea"/>
                  <a:cs typeface="+mn-cs"/>
                </a:rPr>
                <a:t>process standard deviation</a:t>
              </a:r>
            </a:p>
            <a:p>
              <a:r>
                <a:rPr lang="en-US" sz="2000" b="1" i="0" baseline="0">
                  <a:solidFill>
                    <a:srgbClr val="C00000"/>
                  </a:solidFill>
                  <a:effectLst/>
                  <a:latin typeface="Lucida Bright" panose="02040602050505020304" pitchFamily="18" charset="0"/>
                  <a:ea typeface="+mn-ea"/>
                  <a:cs typeface="+mn-cs"/>
                </a:rPr>
                <a:t>n</a:t>
              </a:r>
              <a:r>
                <a:rPr lang="en-US" sz="2000" b="0" i="0" baseline="0">
                  <a:solidFill>
                    <a:schemeClr val="dk1"/>
                  </a:solidFill>
                  <a:effectLst/>
                  <a:latin typeface="Lucida Bright" panose="02040602050505020304" pitchFamily="18" charset="0"/>
                  <a:ea typeface="+mn-ea"/>
                  <a:cs typeface="+mn-cs"/>
                </a:rPr>
                <a:t> = sample size</a:t>
              </a:r>
              <a:endParaRPr lang="en-US" sz="2000" b="0" i="0">
                <a:latin typeface="Lucida Bright" panose="02040602050505020304" pitchFamily="18" charset="0"/>
              </a:endParaRPr>
            </a:p>
            <a:p>
              <a:endParaRPr lang="en-US" sz="2000"/>
            </a:p>
          </xdr:txBody>
        </xdr:sp>
      </mc:Choice>
      <mc:Fallback xmlns="">
        <xdr:sp macro="" textlink="">
          <xdr:nvSpPr>
            <xdr:cNvPr id="23" name="TextBox 22">
              <a:extLst>
                <a:ext uri="{FF2B5EF4-FFF2-40B4-BE49-F238E27FC236}">
                  <a16:creationId xmlns:a16="http://schemas.microsoft.com/office/drawing/2014/main" id="{00000000-0008-0000-1100-000017000000}"/>
                </a:ext>
              </a:extLst>
            </xdr:cNvPr>
            <xdr:cNvSpPr txBox="1"/>
          </xdr:nvSpPr>
          <xdr:spPr>
            <a:xfrm>
              <a:off x="542017" y="7685769"/>
              <a:ext cx="6363607" cy="213858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2400" b="1" i="0">
                  <a:solidFill>
                    <a:srgbClr val="C00000"/>
                  </a:solidFill>
                </a:rPr>
                <a:t>σ</a:t>
              </a:r>
              <a:r>
                <a:rPr lang="en-US" sz="1400" b="1" i="0">
                  <a:solidFill>
                    <a:srgbClr val="C00000"/>
                  </a:solidFill>
                  <a:latin typeface="Lucida Bright" panose="02040602050505020304" pitchFamily="18" charset="0"/>
                </a:rPr>
                <a:t>x</a:t>
              </a:r>
              <a:r>
                <a:rPr lang="en-US" sz="2400" b="1" i="0">
                  <a:solidFill>
                    <a:srgbClr val="C00000"/>
                  </a:solidFill>
                  <a:latin typeface="Lucida Bright" panose="02040602050505020304" pitchFamily="18" charset="0"/>
                </a:rPr>
                <a:t> = </a:t>
              </a:r>
              <a:r>
                <a:rPr lang="el-GR" sz="2400" b="1" i="0">
                  <a:solidFill>
                    <a:srgbClr val="C00000"/>
                  </a:solidFill>
                </a:rPr>
                <a:t>σ</a:t>
              </a:r>
              <a:r>
                <a:rPr lang="en-US" sz="2400" b="1" i="0">
                  <a:solidFill>
                    <a:srgbClr val="C00000"/>
                  </a:solidFill>
                  <a:latin typeface="Lucida Bright" panose="02040602050505020304" pitchFamily="18" charset="0"/>
                </a:rPr>
                <a:t>/</a:t>
              </a:r>
              <a:r>
                <a:rPr lang="en-US" sz="2000" b="1" i="0" baseline="0">
                  <a:solidFill>
                    <a:srgbClr val="C00000"/>
                  </a:solidFill>
                  <a:effectLst/>
                  <a:latin typeface="Cambria Math"/>
                  <a:ea typeface="+mn-ea"/>
                  <a:cs typeface="+mn-cs"/>
                </a:rPr>
                <a:t>√𝐧</a:t>
              </a:r>
              <a:r>
                <a:rPr lang="en-US" sz="2000" b="1" i="0">
                  <a:solidFill>
                    <a:srgbClr val="C00000"/>
                  </a:solidFill>
                  <a:latin typeface="Lucida Bright" panose="02040602050505020304" pitchFamily="18" charset="0"/>
                </a:rPr>
                <a:t> </a:t>
              </a:r>
              <a:r>
                <a:rPr lang="en-US" sz="2000" b="0" i="0">
                  <a:latin typeface="Lucida Bright" panose="02040602050505020304" pitchFamily="18" charset="0"/>
                </a:rPr>
                <a:t>= Standard Deviation of the sample mean</a:t>
              </a:r>
            </a:p>
            <a:p>
              <a:endParaRPr lang="en-US" sz="2000" b="0" i="0">
                <a:latin typeface="Lucida Bright" panose="02040602050505020304" pitchFamily="18" charset="0"/>
              </a:endParaRPr>
            </a:p>
            <a:p>
              <a:r>
                <a:rPr lang="el-GR" sz="2800" b="1" i="0">
                  <a:solidFill>
                    <a:srgbClr val="C00000"/>
                  </a:solidFill>
                  <a:effectLst/>
                  <a:latin typeface="+mn-lt"/>
                  <a:ea typeface="+mn-ea"/>
                  <a:cs typeface="+mn-cs"/>
                </a:rPr>
                <a:t>σ</a:t>
              </a:r>
              <a:r>
                <a:rPr lang="en-US" sz="2000" b="0" i="0" baseline="0">
                  <a:solidFill>
                    <a:srgbClr val="C00000"/>
                  </a:solidFill>
                  <a:effectLst/>
                  <a:latin typeface="Lucida Bright" panose="02040602050505020304" pitchFamily="18" charset="0"/>
                  <a:ea typeface="+mn-ea"/>
                  <a:cs typeface="+mn-cs"/>
                </a:rPr>
                <a:t> </a:t>
              </a:r>
              <a:r>
                <a:rPr lang="en-US" sz="2000" b="0" i="0" baseline="0">
                  <a:solidFill>
                    <a:schemeClr val="tx1"/>
                  </a:solidFill>
                  <a:effectLst/>
                  <a:latin typeface="Lucida Bright" panose="02040602050505020304" pitchFamily="18" charset="0"/>
                  <a:ea typeface="+mn-ea"/>
                  <a:cs typeface="+mn-cs"/>
                </a:rPr>
                <a:t>=</a:t>
              </a:r>
              <a:r>
                <a:rPr lang="en-US" sz="2000" b="0" i="0" baseline="0">
                  <a:solidFill>
                    <a:srgbClr val="C00000"/>
                  </a:solidFill>
                  <a:effectLst/>
                  <a:latin typeface="Lucida Bright" panose="02040602050505020304" pitchFamily="18" charset="0"/>
                  <a:ea typeface="+mn-ea"/>
                  <a:cs typeface="+mn-cs"/>
                </a:rPr>
                <a:t> </a:t>
              </a:r>
              <a:r>
                <a:rPr lang="en-US" sz="2000" b="0" i="0" baseline="0">
                  <a:solidFill>
                    <a:schemeClr val="dk1"/>
                  </a:solidFill>
                  <a:effectLst/>
                  <a:latin typeface="Lucida Bright" panose="02040602050505020304" pitchFamily="18" charset="0"/>
                  <a:ea typeface="+mn-ea"/>
                  <a:cs typeface="+mn-cs"/>
                </a:rPr>
                <a:t>process standard deviation</a:t>
              </a:r>
            </a:p>
            <a:p>
              <a:r>
                <a:rPr lang="en-US" sz="2000" b="1" i="0" baseline="0">
                  <a:solidFill>
                    <a:srgbClr val="C00000"/>
                  </a:solidFill>
                  <a:effectLst/>
                  <a:latin typeface="Lucida Bright" panose="02040602050505020304" pitchFamily="18" charset="0"/>
                  <a:ea typeface="+mn-ea"/>
                  <a:cs typeface="+mn-cs"/>
                </a:rPr>
                <a:t>n</a:t>
              </a:r>
              <a:r>
                <a:rPr lang="en-US" sz="2000" b="0" i="0" baseline="0">
                  <a:solidFill>
                    <a:schemeClr val="dk1"/>
                  </a:solidFill>
                  <a:effectLst/>
                  <a:latin typeface="Lucida Bright" panose="02040602050505020304" pitchFamily="18" charset="0"/>
                  <a:ea typeface="+mn-ea"/>
                  <a:cs typeface="+mn-cs"/>
                </a:rPr>
                <a:t> = sample size</a:t>
              </a:r>
              <a:endParaRPr lang="en-US" sz="2000" b="0" i="0">
                <a:latin typeface="Lucida Bright" panose="02040602050505020304" pitchFamily="18" charset="0"/>
              </a:endParaRPr>
            </a:p>
            <a:p>
              <a:endParaRPr lang="en-US" sz="2000"/>
            </a:p>
          </xdr:txBody>
        </xdr:sp>
      </mc:Fallback>
    </mc:AlternateContent>
    <xdr:clientData/>
  </xdr:twoCellAnchor>
  <xdr:twoCellAnchor>
    <xdr:from>
      <xdr:col>17</xdr:col>
      <xdr:colOff>312964</xdr:colOff>
      <xdr:row>2</xdr:row>
      <xdr:rowOff>163286</xdr:rowOff>
    </xdr:from>
    <xdr:to>
      <xdr:col>23</xdr:col>
      <xdr:colOff>194732</xdr:colOff>
      <xdr:row>7</xdr:row>
      <xdr:rowOff>115661</xdr:rowOff>
    </xdr:to>
    <xdr:sp macro="" textlink="">
      <xdr:nvSpPr>
        <xdr:cNvPr id="19" name="Rounded Rectangle 4">
          <a:hlinkClick xmlns:r="http://schemas.openxmlformats.org/officeDocument/2006/relationships" r:id="rId2"/>
          <a:extLst>
            <a:ext uri="{FF2B5EF4-FFF2-40B4-BE49-F238E27FC236}">
              <a16:creationId xmlns:a16="http://schemas.microsoft.com/office/drawing/2014/main" id="{00000000-0008-0000-2A00-000013000000}"/>
            </a:ext>
          </a:extLst>
        </xdr:cNvPr>
        <xdr:cNvSpPr/>
      </xdr:nvSpPr>
      <xdr:spPr>
        <a:xfrm>
          <a:off x="11239500" y="544286"/>
          <a:ext cx="3555696"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0</xdr:col>
      <xdr:colOff>571500</xdr:colOff>
      <xdr:row>22</xdr:row>
      <xdr:rowOff>174625</xdr:rowOff>
    </xdr:from>
    <xdr:to>
      <xdr:col>11</xdr:col>
      <xdr:colOff>258538</xdr:colOff>
      <xdr:row>29</xdr:row>
      <xdr:rowOff>53520</xdr:rowOff>
    </xdr:to>
    <xdr:sp macro="" textlink="">
      <xdr:nvSpPr>
        <xdr:cNvPr id="12" name="TextBox 11">
          <a:extLst>
            <a:ext uri="{FF2B5EF4-FFF2-40B4-BE49-F238E27FC236}">
              <a16:creationId xmlns:a16="http://schemas.microsoft.com/office/drawing/2014/main" id="{00000000-0008-0000-2A00-00000C000000}"/>
            </a:ext>
          </a:extLst>
        </xdr:cNvPr>
        <xdr:cNvSpPr txBox="1"/>
      </xdr:nvSpPr>
      <xdr:spPr>
        <a:xfrm>
          <a:off x="571500" y="4365625"/>
          <a:ext cx="6402163" cy="194264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a:t>
          </a:r>
          <a:r>
            <a:rPr lang="en-US" sz="2000" b="0" i="0" baseline="0">
              <a:latin typeface="Lucida Bright" panose="02040602050505020304" pitchFamily="18" charset="0"/>
            </a:rPr>
            <a:t> population standard deviation is known to be, </a:t>
          </a:r>
          <a:r>
            <a:rPr lang="el-GR" sz="2800" b="1" i="0" baseline="0">
              <a:solidFill>
                <a:srgbClr val="C00000"/>
              </a:solidFill>
            </a:rPr>
            <a:t>σ</a:t>
          </a:r>
          <a:r>
            <a:rPr lang="en-US" sz="2800" b="1" i="0" baseline="0">
              <a:solidFill>
                <a:srgbClr val="C00000"/>
              </a:solidFill>
              <a:latin typeface="Lucida Bright" panose="02040602050505020304" pitchFamily="18" charset="0"/>
            </a:rPr>
            <a:t> </a:t>
          </a:r>
          <a:r>
            <a:rPr lang="en-US" sz="2000" b="1" i="0" baseline="0">
              <a:solidFill>
                <a:srgbClr val="C00000"/>
              </a:solidFill>
              <a:latin typeface="Lucida Bright" panose="02040602050505020304" pitchFamily="18" charset="0"/>
            </a:rPr>
            <a:t>=1</a:t>
          </a:r>
          <a:r>
            <a:rPr lang="en-US" sz="2000" b="0" i="0" baseline="0">
              <a:latin typeface="Lucida Bright" panose="02040602050505020304" pitchFamily="18" charset="0"/>
            </a:rPr>
            <a:t>.</a:t>
          </a:r>
        </a:p>
        <a:p>
          <a:endParaRPr lang="en-US" sz="2000" b="0" i="0" baseline="0">
            <a:latin typeface="Lucida Bright" panose="02040602050505020304" pitchFamily="18" charset="0"/>
          </a:endParaRPr>
        </a:p>
        <a:p>
          <a:r>
            <a:rPr lang="en-US" sz="2000" b="0" i="0" baseline="0">
              <a:latin typeface="Lucida Bright" panose="02040602050505020304" pitchFamily="18" charset="0"/>
            </a:rPr>
            <a:t>The </a:t>
          </a:r>
          <a:r>
            <a:rPr lang="en-US" sz="2000" b="0" i="0" baseline="0">
              <a:solidFill>
                <a:srgbClr val="FF0000"/>
              </a:solidFill>
              <a:latin typeface="Lucida Bright" panose="02040602050505020304" pitchFamily="18" charset="0"/>
            </a:rPr>
            <a:t> </a:t>
          </a:r>
          <a:r>
            <a:rPr lang="en-US" sz="2000" b="1" i="0" baseline="0">
              <a:solidFill>
                <a:srgbClr val="C00000"/>
              </a:solidFill>
              <a:latin typeface="Lucida Bright" panose="02040602050505020304" pitchFamily="18" charset="0"/>
            </a:rPr>
            <a:t>average mean </a:t>
          </a:r>
          <a:r>
            <a:rPr lang="en-US" sz="2000" b="0" i="0" baseline="0">
              <a:solidFill>
                <a:schemeClr val="tx1"/>
              </a:solidFill>
              <a:latin typeface="Lucida Bright" panose="02040602050505020304" pitchFamily="18" charset="0"/>
            </a:rPr>
            <a:t>of </a:t>
          </a:r>
          <a:r>
            <a:rPr lang="en-US" sz="2000" b="1" i="0" baseline="0">
              <a:solidFill>
                <a:srgbClr val="C00000"/>
              </a:solidFill>
              <a:latin typeface="Lucida Bright" panose="02040602050505020304" pitchFamily="18" charset="0"/>
            </a:rPr>
            <a:t>12</a:t>
          </a:r>
          <a:r>
            <a:rPr lang="en-US" sz="2000" b="0" i="0" baseline="0">
              <a:solidFill>
                <a:schemeClr val="tx1"/>
              </a:solidFill>
              <a:latin typeface="Lucida Bright" panose="02040602050505020304" pitchFamily="18" charset="0"/>
            </a:rPr>
            <a:t> samples is calculated to be exactly </a:t>
          </a:r>
          <a:r>
            <a:rPr lang="en-US" sz="2000" b="1" i="0" baseline="0">
              <a:solidFill>
                <a:srgbClr val="C00000"/>
              </a:solidFill>
              <a:latin typeface="Lucida Bright" panose="02040602050505020304" pitchFamily="18" charset="0"/>
            </a:rPr>
            <a:t>16</a:t>
          </a:r>
          <a:r>
            <a:rPr lang="en-US" sz="2000" b="0" i="0" baseline="0">
              <a:solidFill>
                <a:schemeClr val="tx1"/>
              </a:solidFill>
              <a:latin typeface="Lucida Bright" panose="02040602050505020304" pitchFamily="18" charset="0"/>
            </a:rPr>
            <a:t> ounces.</a:t>
          </a:r>
          <a:endParaRPr lang="en-US" sz="2000" b="0" i="0">
            <a:solidFill>
              <a:schemeClr val="tx1"/>
            </a:solidFill>
            <a:latin typeface="Lucida Bright" panose="02040602050505020304" pitchFamily="18" charset="0"/>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13</xdr:col>
      <xdr:colOff>484233</xdr:colOff>
      <xdr:row>2</xdr:row>
      <xdr:rowOff>25851</xdr:rowOff>
    </xdr:from>
    <xdr:to>
      <xdr:col>28</xdr:col>
      <xdr:colOff>28574</xdr:colOff>
      <xdr:row>7</xdr:row>
      <xdr:rowOff>136524</xdr:rowOff>
    </xdr:to>
    <xdr:sp macro="" textlink="">
      <xdr:nvSpPr>
        <xdr:cNvPr id="2" name="Rounded Rectangle 1">
          <a:extLst>
            <a:ext uri="{FF2B5EF4-FFF2-40B4-BE49-F238E27FC236}">
              <a16:creationId xmlns:a16="http://schemas.microsoft.com/office/drawing/2014/main" id="{00000000-0008-0000-2C00-000002000000}"/>
            </a:ext>
          </a:extLst>
        </xdr:cNvPr>
        <xdr:cNvSpPr/>
      </xdr:nvSpPr>
      <xdr:spPr>
        <a:xfrm>
          <a:off x="8574133" y="381451"/>
          <a:ext cx="8878841" cy="999673"/>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Learning</a:t>
          </a:r>
          <a:r>
            <a:rPr lang="en-US" sz="4000" baseline="0">
              <a:solidFill>
                <a:schemeClr val="tx1"/>
              </a:solidFill>
              <a:latin typeface="Lucida Bright" panose="02040602050505020304" pitchFamily="18" charset="0"/>
              <a:cs typeface="FrankRuehl" panose="020E0503060101010101" pitchFamily="34" charset="-79"/>
            </a:rPr>
            <a:t> Curves</a:t>
          </a:r>
          <a:endParaRPr lang="en-US" sz="4000">
            <a:solidFill>
              <a:schemeClr val="tx1"/>
            </a:solidFill>
            <a:latin typeface="Lucida Bright" panose="02040602050505020304" pitchFamily="18" charset="0"/>
            <a:cs typeface="FrankRuehl" panose="020E0503060101010101" pitchFamily="34" charset="-79"/>
          </a:endParaRPr>
        </a:p>
      </xdr:txBody>
    </xdr:sp>
    <xdr:clientData/>
  </xdr:twoCellAnchor>
  <xdr:twoCellAnchor>
    <xdr:from>
      <xdr:col>17</xdr:col>
      <xdr:colOff>265090</xdr:colOff>
      <xdr:row>11</xdr:row>
      <xdr:rowOff>93366</xdr:rowOff>
    </xdr:from>
    <xdr:to>
      <xdr:col>24</xdr:col>
      <xdr:colOff>510087</xdr:colOff>
      <xdr:row>16</xdr:row>
      <xdr:rowOff>71595</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C00-000003000000}"/>
            </a:ext>
          </a:extLst>
        </xdr:cNvPr>
        <xdr:cNvSpPr/>
      </xdr:nvSpPr>
      <xdr:spPr>
        <a:xfrm>
          <a:off x="10844190" y="2049166"/>
          <a:ext cx="4601097" cy="8672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1</a:t>
          </a:r>
          <a:endParaRPr lang="en-US" sz="3600">
            <a:solidFill>
              <a:schemeClr val="tx1"/>
            </a:solidFill>
            <a:latin typeface="Lucida Bright" panose="02040602050505020304" pitchFamily="18" charset="0"/>
          </a:endParaRPr>
        </a:p>
      </xdr:txBody>
    </xdr:sp>
    <xdr:clientData/>
  </xdr:twoCellAnchor>
  <xdr:twoCellAnchor>
    <xdr:from>
      <xdr:col>17</xdr:col>
      <xdr:colOff>324371</xdr:colOff>
      <xdr:row>20</xdr:row>
      <xdr:rowOff>72027</xdr:rowOff>
    </xdr:from>
    <xdr:to>
      <xdr:col>24</xdr:col>
      <xdr:colOff>555874</xdr:colOff>
      <xdr:row>24</xdr:row>
      <xdr:rowOff>166006</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2C00-000004000000}"/>
            </a:ext>
          </a:extLst>
        </xdr:cNvPr>
        <xdr:cNvSpPr/>
      </xdr:nvSpPr>
      <xdr:spPr>
        <a:xfrm>
          <a:off x="10903471" y="3628027"/>
          <a:ext cx="4587603" cy="80517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2</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548640</xdr:colOff>
      <xdr:row>7</xdr:row>
      <xdr:rowOff>30480</xdr:rowOff>
    </xdr:to>
    <xdr:sp macro="" textlink="">
      <xdr:nvSpPr>
        <xdr:cNvPr id="6" name="Left Arrow 5">
          <a:hlinkClick xmlns:r="http://schemas.openxmlformats.org/officeDocument/2006/relationships" r:id="rId3"/>
          <a:extLst>
            <a:ext uri="{FF2B5EF4-FFF2-40B4-BE49-F238E27FC236}">
              <a16:creationId xmlns:a16="http://schemas.microsoft.com/office/drawing/2014/main" id="{00000000-0008-0000-2C00-000006000000}"/>
            </a:ext>
          </a:extLst>
        </xdr:cNvPr>
        <xdr:cNvSpPr/>
      </xdr:nvSpPr>
      <xdr:spPr>
        <a:xfrm>
          <a:off x="1510937" y="163286"/>
          <a:ext cx="1537063" cy="116259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13</xdr:col>
      <xdr:colOff>103234</xdr:colOff>
      <xdr:row>2</xdr:row>
      <xdr:rowOff>114752</xdr:rowOff>
    </xdr:from>
    <xdr:to>
      <xdr:col>26</xdr:col>
      <xdr:colOff>204470</xdr:colOff>
      <xdr:row>7</xdr:row>
      <xdr:rowOff>40728</xdr:rowOff>
    </xdr:to>
    <xdr:sp macro="" textlink="">
      <xdr:nvSpPr>
        <xdr:cNvPr id="2" name="Rounded Rectangle 1">
          <a:extLst>
            <a:ext uri="{FF2B5EF4-FFF2-40B4-BE49-F238E27FC236}">
              <a16:creationId xmlns:a16="http://schemas.microsoft.com/office/drawing/2014/main" id="{00000000-0008-0000-2D00-000002000000}"/>
            </a:ext>
          </a:extLst>
        </xdr:cNvPr>
        <xdr:cNvSpPr/>
      </xdr:nvSpPr>
      <xdr:spPr>
        <a:xfrm>
          <a:off x="7945484" y="495752"/>
          <a:ext cx="7943486" cy="87847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Serial</a:t>
          </a:r>
          <a:r>
            <a:rPr lang="en-US" sz="4000" baseline="0">
              <a:solidFill>
                <a:schemeClr val="tx1"/>
              </a:solidFill>
              <a:latin typeface="Lucida Bright" panose="02040602050505020304" pitchFamily="18" charset="0"/>
              <a:cs typeface="FrankRuehl" panose="020E0503060101010101" pitchFamily="34" charset="-79"/>
            </a:rPr>
            <a:t> and Parallel Design</a:t>
          </a:r>
          <a:endParaRPr lang="en-US" sz="4000">
            <a:solidFill>
              <a:schemeClr val="tx1"/>
            </a:solidFill>
            <a:latin typeface="Lucida Bright" panose="02040602050505020304" pitchFamily="18" charset="0"/>
            <a:cs typeface="FrankRuehl" panose="020E0503060101010101" pitchFamily="34" charset="-79"/>
          </a:endParaRPr>
        </a:p>
      </xdr:txBody>
    </xdr:sp>
    <xdr:clientData/>
  </xdr:twoCellAnchor>
  <xdr:twoCellAnchor>
    <xdr:from>
      <xdr:col>10</xdr:col>
      <xdr:colOff>103641</xdr:colOff>
      <xdr:row>18</xdr:row>
      <xdr:rowOff>46853</xdr:rowOff>
    </xdr:from>
    <xdr:to>
      <xdr:col>17</xdr:col>
      <xdr:colOff>335144</xdr:colOff>
      <xdr:row>23</xdr:row>
      <xdr:rowOff>39053</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D00-000003000000}"/>
            </a:ext>
          </a:extLst>
        </xdr:cNvPr>
        <xdr:cNvSpPr/>
      </xdr:nvSpPr>
      <xdr:spPr>
        <a:xfrm>
          <a:off x="6136141" y="3475853"/>
          <a:ext cx="4454253" cy="9447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1</a:t>
          </a:r>
          <a:endParaRPr lang="en-US" sz="3600">
            <a:solidFill>
              <a:schemeClr val="tx1"/>
            </a:solidFill>
            <a:latin typeface="Lucida Bright" panose="02040602050505020304" pitchFamily="18" charset="0"/>
          </a:endParaRPr>
        </a:p>
      </xdr:txBody>
    </xdr:sp>
    <xdr:clientData/>
  </xdr:twoCellAnchor>
  <xdr:twoCellAnchor>
    <xdr:from>
      <xdr:col>10</xdr:col>
      <xdr:colOff>48711</xdr:colOff>
      <xdr:row>25</xdr:row>
      <xdr:rowOff>120718</xdr:rowOff>
    </xdr:from>
    <xdr:to>
      <xdr:col>17</xdr:col>
      <xdr:colOff>280214</xdr:colOff>
      <xdr:row>30</xdr:row>
      <xdr:rowOff>141764</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2D00-000005000000}"/>
            </a:ext>
          </a:extLst>
        </xdr:cNvPr>
        <xdr:cNvSpPr/>
      </xdr:nvSpPr>
      <xdr:spPr>
        <a:xfrm>
          <a:off x="6081211" y="4883218"/>
          <a:ext cx="4454253" cy="97354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2</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269420</xdr:colOff>
      <xdr:row>6</xdr:row>
      <xdr:rowOff>122465</xdr:rowOff>
    </xdr:to>
    <xdr:sp macro="" textlink="">
      <xdr:nvSpPr>
        <xdr:cNvPr id="6" name="Left Arrow 5">
          <a:hlinkClick xmlns:r="http://schemas.openxmlformats.org/officeDocument/2006/relationships" r:id="rId3"/>
          <a:extLst>
            <a:ext uri="{FF2B5EF4-FFF2-40B4-BE49-F238E27FC236}">
              <a16:creationId xmlns:a16="http://schemas.microsoft.com/office/drawing/2014/main" id="{00000000-0008-0000-2D00-000006000000}"/>
            </a:ext>
          </a:extLst>
        </xdr:cNvPr>
        <xdr:cNvSpPr/>
      </xdr:nvSpPr>
      <xdr:spPr>
        <a:xfrm>
          <a:off x="1510937" y="163286"/>
          <a:ext cx="1257843" cy="10640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15</xdr:col>
      <xdr:colOff>490220</xdr:colOff>
      <xdr:row>10</xdr:row>
      <xdr:rowOff>92075</xdr:rowOff>
    </xdr:from>
    <xdr:to>
      <xdr:col>23</xdr:col>
      <xdr:colOff>155303</xdr:colOff>
      <xdr:row>15</xdr:row>
      <xdr:rowOff>75384</xdr:rowOff>
    </xdr:to>
    <xdr:sp macro="" textlink="">
      <xdr:nvSpPr>
        <xdr:cNvPr id="7" name="Rounded Rectangle 6">
          <a:extLst>
            <a:ext uri="{FF2B5EF4-FFF2-40B4-BE49-F238E27FC236}">
              <a16:creationId xmlns:a16="http://schemas.microsoft.com/office/drawing/2014/main" id="{00000000-0008-0000-2D00-000007000000}"/>
            </a:ext>
          </a:extLst>
        </xdr:cNvPr>
        <xdr:cNvSpPr/>
      </xdr:nvSpPr>
      <xdr:spPr>
        <a:xfrm>
          <a:off x="9538970" y="1997075"/>
          <a:ext cx="4491083" cy="935809"/>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Sample</a:t>
          </a:r>
          <a:r>
            <a:rPr lang="en-US" sz="3600" baseline="0">
              <a:solidFill>
                <a:schemeClr val="tx1"/>
              </a:solidFill>
              <a:latin typeface="Lucida Bright" panose="02040602050505020304" pitchFamily="18" charset="0"/>
            </a:rPr>
            <a:t> Problems</a:t>
          </a:r>
          <a:endParaRPr lang="en-US" sz="3600">
            <a:solidFill>
              <a:schemeClr val="tx1"/>
            </a:solidFill>
            <a:latin typeface="Lucida Bright" panose="02040602050505020304" pitchFamily="18" charset="0"/>
          </a:endParaRPr>
        </a:p>
      </xdr:txBody>
    </xdr:sp>
    <xdr:clientData/>
  </xdr:twoCellAnchor>
  <xdr:twoCellAnchor>
    <xdr:from>
      <xdr:col>21</xdr:col>
      <xdr:colOff>296227</xdr:colOff>
      <xdr:row>17</xdr:row>
      <xdr:rowOff>160020</xdr:rowOff>
    </xdr:from>
    <xdr:to>
      <xdr:col>28</xdr:col>
      <xdr:colOff>531699</xdr:colOff>
      <xdr:row>23</xdr:row>
      <xdr:rowOff>11430</xdr:rowOff>
    </xdr:to>
    <xdr:sp macro="" textlink="">
      <xdr:nvSpPr>
        <xdr:cNvPr id="8" name="Rounded Rectangle 7">
          <a:hlinkClick xmlns:r="http://schemas.openxmlformats.org/officeDocument/2006/relationships" r:id="rId4"/>
          <a:extLst>
            <a:ext uri="{FF2B5EF4-FFF2-40B4-BE49-F238E27FC236}">
              <a16:creationId xmlns:a16="http://schemas.microsoft.com/office/drawing/2014/main" id="{00000000-0008-0000-2D00-000008000000}"/>
            </a:ext>
          </a:extLst>
        </xdr:cNvPr>
        <xdr:cNvSpPr/>
      </xdr:nvSpPr>
      <xdr:spPr>
        <a:xfrm>
          <a:off x="12964477" y="3398520"/>
          <a:ext cx="4458222" cy="99441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3</a:t>
          </a:r>
          <a:endParaRPr lang="en-US" sz="3600">
            <a:solidFill>
              <a:schemeClr val="tx1"/>
            </a:solidFill>
            <a:latin typeface="Lucida Bright" panose="02040602050505020304" pitchFamily="18" charset="0"/>
          </a:endParaRPr>
        </a:p>
      </xdr:txBody>
    </xdr:sp>
    <xdr:clientData/>
  </xdr:twoCellAnchor>
  <xdr:twoCellAnchor>
    <xdr:from>
      <xdr:col>21</xdr:col>
      <xdr:colOff>325437</xdr:colOff>
      <xdr:row>25</xdr:row>
      <xdr:rowOff>27145</xdr:rowOff>
    </xdr:from>
    <xdr:to>
      <xdr:col>28</xdr:col>
      <xdr:colOff>560909</xdr:colOff>
      <xdr:row>30</xdr:row>
      <xdr:rowOff>47624</xdr:rowOff>
    </xdr:to>
    <xdr:sp macro="" textlink="">
      <xdr:nvSpPr>
        <xdr:cNvPr id="9" name="Rounded Rectangle 8">
          <a:hlinkClick xmlns:r="http://schemas.openxmlformats.org/officeDocument/2006/relationships" r:id="rId5"/>
          <a:extLst>
            <a:ext uri="{FF2B5EF4-FFF2-40B4-BE49-F238E27FC236}">
              <a16:creationId xmlns:a16="http://schemas.microsoft.com/office/drawing/2014/main" id="{00000000-0008-0000-2D00-000009000000}"/>
            </a:ext>
          </a:extLst>
        </xdr:cNvPr>
        <xdr:cNvSpPr/>
      </xdr:nvSpPr>
      <xdr:spPr>
        <a:xfrm>
          <a:off x="12993687" y="4789645"/>
          <a:ext cx="4458222" cy="97297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4</a:t>
          </a:r>
          <a:endParaRPr lang="en-US" sz="3600">
            <a:solidFill>
              <a:schemeClr val="tx1"/>
            </a:solidFill>
            <a:latin typeface="Lucida Bright" panose="02040602050505020304" pitchFamily="18" charset="0"/>
          </a:endParaRPr>
        </a:p>
      </xdr:txBody>
    </xdr:sp>
    <xdr:clientData/>
  </xdr:twoCellAnchor>
  <xdr:twoCellAnchor>
    <xdr:from>
      <xdr:col>15</xdr:col>
      <xdr:colOff>261303</xdr:colOff>
      <xdr:row>34</xdr:row>
      <xdr:rowOff>40481</xdr:rowOff>
    </xdr:from>
    <xdr:to>
      <xdr:col>22</xdr:col>
      <xdr:colOff>496775</xdr:colOff>
      <xdr:row>38</xdr:row>
      <xdr:rowOff>170021</xdr:rowOff>
    </xdr:to>
    <xdr:sp macro="" textlink="">
      <xdr:nvSpPr>
        <xdr:cNvPr id="10" name="Rounded Rectangle 9">
          <a:hlinkClick xmlns:r="http://schemas.openxmlformats.org/officeDocument/2006/relationships" r:id="rId6"/>
          <a:extLst>
            <a:ext uri="{FF2B5EF4-FFF2-40B4-BE49-F238E27FC236}">
              <a16:creationId xmlns:a16="http://schemas.microsoft.com/office/drawing/2014/main" id="{00000000-0008-0000-2D00-00000A000000}"/>
            </a:ext>
          </a:extLst>
        </xdr:cNvPr>
        <xdr:cNvSpPr/>
      </xdr:nvSpPr>
      <xdr:spPr>
        <a:xfrm>
          <a:off x="9310053" y="6517481"/>
          <a:ext cx="4458222" cy="8915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5</a:t>
          </a:r>
          <a:endParaRPr lang="en-US" sz="3600">
            <a:solidFill>
              <a:schemeClr val="tx1"/>
            </a:solidFill>
            <a:latin typeface="Lucida Bright" panose="02040602050505020304" pitchFamily="18" charset="0"/>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14</xdr:col>
      <xdr:colOff>214359</xdr:colOff>
      <xdr:row>2</xdr:row>
      <xdr:rowOff>146502</xdr:rowOff>
    </xdr:from>
    <xdr:to>
      <xdr:col>27</xdr:col>
      <xdr:colOff>372201</xdr:colOff>
      <xdr:row>13</xdr:row>
      <xdr:rowOff>31750</xdr:rowOff>
    </xdr:to>
    <xdr:sp macro="" textlink="">
      <xdr:nvSpPr>
        <xdr:cNvPr id="2" name="Rounded Rectangle 1">
          <a:extLst>
            <a:ext uri="{FF2B5EF4-FFF2-40B4-BE49-F238E27FC236}">
              <a16:creationId xmlns:a16="http://schemas.microsoft.com/office/drawing/2014/main" id="{00000000-0008-0000-2E00-000002000000}"/>
            </a:ext>
          </a:extLst>
        </xdr:cNvPr>
        <xdr:cNvSpPr/>
      </xdr:nvSpPr>
      <xdr:spPr>
        <a:xfrm>
          <a:off x="8659859" y="527502"/>
          <a:ext cx="8000092" cy="198074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Reliability and the Numbers</a:t>
          </a:r>
          <a:r>
            <a:rPr lang="en-US" sz="4000" baseline="0">
              <a:solidFill>
                <a:schemeClr val="tx1"/>
              </a:solidFill>
              <a:latin typeface="Lucida Bright" panose="02040602050505020304" pitchFamily="18" charset="0"/>
              <a:cs typeface="FrankRuehl" panose="020E0503060101010101" pitchFamily="34" charset="-79"/>
            </a:rPr>
            <a:t> of Components in a System</a:t>
          </a:r>
          <a:endParaRPr lang="en-US" sz="4000">
            <a:solidFill>
              <a:schemeClr val="tx1"/>
            </a:solidFill>
            <a:latin typeface="Lucida Bright" panose="02040602050505020304" pitchFamily="18" charset="0"/>
            <a:cs typeface="FrankRuehl" panose="020E0503060101010101" pitchFamily="34" charset="-79"/>
          </a:endParaRPr>
        </a:p>
      </xdr:txBody>
    </xdr:sp>
    <xdr:clientData/>
  </xdr:twoCellAnchor>
  <xdr:twoCellAnchor>
    <xdr:from>
      <xdr:col>17</xdr:col>
      <xdr:colOff>323373</xdr:colOff>
      <xdr:row>25</xdr:row>
      <xdr:rowOff>176075</xdr:rowOff>
    </xdr:from>
    <xdr:to>
      <xdr:col>24</xdr:col>
      <xdr:colOff>559593</xdr:colOff>
      <xdr:row>30</xdr:row>
      <xdr:rowOff>154304</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E00-000003000000}"/>
            </a:ext>
          </a:extLst>
        </xdr:cNvPr>
        <xdr:cNvSpPr/>
      </xdr:nvSpPr>
      <xdr:spPr>
        <a:xfrm>
          <a:off x="10578623" y="4938575"/>
          <a:ext cx="4458970"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1</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548640</xdr:colOff>
      <xdr:row>7</xdr:row>
      <xdr:rowOff>30480</xdr:rowOff>
    </xdr:to>
    <xdr:sp macro="" textlink="">
      <xdr:nvSpPr>
        <xdr:cNvPr id="6" name="Left Arrow 5">
          <a:hlinkClick xmlns:r="http://schemas.openxmlformats.org/officeDocument/2006/relationships" r:id="rId2"/>
          <a:extLst>
            <a:ext uri="{FF2B5EF4-FFF2-40B4-BE49-F238E27FC236}">
              <a16:creationId xmlns:a16="http://schemas.microsoft.com/office/drawing/2014/main" id="{00000000-0008-0000-2E00-000006000000}"/>
            </a:ext>
          </a:extLst>
        </xdr:cNvPr>
        <xdr:cNvSpPr/>
      </xdr:nvSpPr>
      <xdr:spPr>
        <a:xfrm>
          <a:off x="1510937" y="163286"/>
          <a:ext cx="1537063" cy="115497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16</xdr:col>
      <xdr:colOff>111126</xdr:colOff>
      <xdr:row>16</xdr:row>
      <xdr:rowOff>174625</xdr:rowOff>
    </xdr:from>
    <xdr:to>
      <xdr:col>25</xdr:col>
      <xdr:colOff>523876</xdr:colOff>
      <xdr:row>21</xdr:row>
      <xdr:rowOff>157934</xdr:rowOff>
    </xdr:to>
    <xdr:sp macro="" textlink="">
      <xdr:nvSpPr>
        <xdr:cNvPr id="8" name="Rounded Rectangle 6">
          <a:extLst>
            <a:ext uri="{FF2B5EF4-FFF2-40B4-BE49-F238E27FC236}">
              <a16:creationId xmlns:a16="http://schemas.microsoft.com/office/drawing/2014/main" id="{00000000-0008-0000-2E00-000008000000}"/>
            </a:ext>
          </a:extLst>
        </xdr:cNvPr>
        <xdr:cNvSpPr/>
      </xdr:nvSpPr>
      <xdr:spPr>
        <a:xfrm>
          <a:off x="9763126" y="3222625"/>
          <a:ext cx="5842000" cy="935809"/>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Sample</a:t>
          </a:r>
          <a:r>
            <a:rPr lang="en-US" sz="3600" baseline="0">
              <a:solidFill>
                <a:schemeClr val="tx1"/>
              </a:solidFill>
              <a:latin typeface="Lucida Bright" panose="02040602050505020304" pitchFamily="18" charset="0"/>
            </a:rPr>
            <a:t> Problems</a:t>
          </a:r>
          <a:endParaRPr lang="en-US" sz="3600">
            <a:solidFill>
              <a:schemeClr val="tx1"/>
            </a:solidFill>
            <a:latin typeface="Lucida Bright" panose="02040602050505020304" pitchFamily="18" charset="0"/>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14</xdr:col>
      <xdr:colOff>325484</xdr:colOff>
      <xdr:row>2</xdr:row>
      <xdr:rowOff>130627</xdr:rowOff>
    </xdr:from>
    <xdr:to>
      <xdr:col>27</xdr:col>
      <xdr:colOff>483326</xdr:colOff>
      <xdr:row>7</xdr:row>
      <xdr:rowOff>56603</xdr:rowOff>
    </xdr:to>
    <xdr:sp macro="" textlink="">
      <xdr:nvSpPr>
        <xdr:cNvPr id="2" name="Rounded Rectangle 1">
          <a:extLst>
            <a:ext uri="{FF2B5EF4-FFF2-40B4-BE49-F238E27FC236}">
              <a16:creationId xmlns:a16="http://schemas.microsoft.com/office/drawing/2014/main" id="{00000000-0008-0000-2F00-000002000000}"/>
            </a:ext>
          </a:extLst>
        </xdr:cNvPr>
        <xdr:cNvSpPr/>
      </xdr:nvSpPr>
      <xdr:spPr>
        <a:xfrm>
          <a:off x="9073244" y="511627"/>
          <a:ext cx="8280762" cy="84037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Statistical</a:t>
          </a:r>
          <a:r>
            <a:rPr lang="en-US" sz="4000" baseline="0">
              <a:solidFill>
                <a:schemeClr val="tx1"/>
              </a:solidFill>
              <a:latin typeface="Lucida Bright" panose="02040602050505020304" pitchFamily="18" charset="0"/>
              <a:cs typeface="FrankRuehl" panose="020E0503060101010101" pitchFamily="34" charset="-79"/>
            </a:rPr>
            <a:t> Process Con</a:t>
          </a:r>
          <a:r>
            <a:rPr lang="en-US" sz="4000" baseline="0">
              <a:solidFill>
                <a:schemeClr val="tx1"/>
              </a:solidFill>
              <a:latin typeface="FrankRuehl" panose="020E0503060101010101" pitchFamily="34" charset="-79"/>
              <a:cs typeface="FrankRuehl" panose="020E0503060101010101" pitchFamily="34" charset="-79"/>
            </a:rPr>
            <a:t>trol</a:t>
          </a:r>
          <a:endParaRPr lang="en-US" sz="4000">
            <a:solidFill>
              <a:schemeClr val="tx1"/>
            </a:solidFill>
            <a:latin typeface="FrankRuehl" panose="020E0503060101010101" pitchFamily="34" charset="-79"/>
            <a:cs typeface="FrankRuehl" panose="020E0503060101010101" pitchFamily="34" charset="-79"/>
          </a:endParaRPr>
        </a:p>
      </xdr:txBody>
    </xdr:sp>
    <xdr:clientData/>
  </xdr:twoCellAnchor>
  <xdr:twoCellAnchor>
    <xdr:from>
      <xdr:col>12</xdr:col>
      <xdr:colOff>618308</xdr:colOff>
      <xdr:row>17</xdr:row>
      <xdr:rowOff>68760</xdr:rowOff>
    </xdr:from>
    <xdr:to>
      <xdr:col>20</xdr:col>
      <xdr:colOff>246561</xdr:colOff>
      <xdr:row>22</xdr:row>
      <xdr:rowOff>46989</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2F00-000003000000}"/>
            </a:ext>
          </a:extLst>
        </xdr:cNvPr>
        <xdr:cNvSpPr/>
      </xdr:nvSpPr>
      <xdr:spPr>
        <a:xfrm>
          <a:off x="8116388" y="3208200"/>
          <a:ext cx="4626973" cy="9688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1</a:t>
          </a:r>
          <a:endParaRPr lang="en-US" sz="3600">
            <a:solidFill>
              <a:schemeClr val="tx1"/>
            </a:solidFill>
            <a:latin typeface="Lucida Bright" panose="02040602050505020304" pitchFamily="18" charset="0"/>
          </a:endParaRPr>
        </a:p>
      </xdr:txBody>
    </xdr:sp>
    <xdr:clientData/>
  </xdr:twoCellAnchor>
  <xdr:twoCellAnchor>
    <xdr:from>
      <xdr:col>12</xdr:col>
      <xdr:colOff>609328</xdr:colOff>
      <xdr:row>23</xdr:row>
      <xdr:rowOff>148227</xdr:rowOff>
    </xdr:from>
    <xdr:to>
      <xdr:col>20</xdr:col>
      <xdr:colOff>237581</xdr:colOff>
      <xdr:row>28</xdr:row>
      <xdr:rowOff>64406</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2F00-000004000000}"/>
            </a:ext>
          </a:extLst>
        </xdr:cNvPr>
        <xdr:cNvSpPr/>
      </xdr:nvSpPr>
      <xdr:spPr>
        <a:xfrm>
          <a:off x="8107408" y="4476387"/>
          <a:ext cx="4626973" cy="90677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2</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12</xdr:col>
      <xdr:colOff>588461</xdr:colOff>
      <xdr:row>29</xdr:row>
      <xdr:rowOff>161834</xdr:rowOff>
    </xdr:from>
    <xdr:to>
      <xdr:col>20</xdr:col>
      <xdr:colOff>216714</xdr:colOff>
      <xdr:row>34</xdr:row>
      <xdr:rowOff>88900</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00000000-0008-0000-2F00-000007000000}"/>
            </a:ext>
          </a:extLst>
        </xdr:cNvPr>
        <xdr:cNvSpPr/>
      </xdr:nvSpPr>
      <xdr:spPr>
        <a:xfrm>
          <a:off x="8086541" y="5678714"/>
          <a:ext cx="4626973" cy="91766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3</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487680</xdr:colOff>
      <xdr:row>7</xdr:row>
      <xdr:rowOff>45720</xdr:rowOff>
    </xdr:to>
    <xdr:sp macro="" textlink="">
      <xdr:nvSpPr>
        <xdr:cNvPr id="16" name="Left Arrow 15">
          <a:hlinkClick xmlns:r="http://schemas.openxmlformats.org/officeDocument/2006/relationships" r:id="rId4"/>
          <a:extLst>
            <a:ext uri="{FF2B5EF4-FFF2-40B4-BE49-F238E27FC236}">
              <a16:creationId xmlns:a16="http://schemas.microsoft.com/office/drawing/2014/main" id="{00000000-0008-0000-2F00-000010000000}"/>
            </a:ext>
          </a:extLst>
        </xdr:cNvPr>
        <xdr:cNvSpPr/>
      </xdr:nvSpPr>
      <xdr:spPr>
        <a:xfrm>
          <a:off x="1510937" y="163286"/>
          <a:ext cx="1476103" cy="117783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17</xdr:col>
      <xdr:colOff>331470</xdr:colOff>
      <xdr:row>9</xdr:row>
      <xdr:rowOff>125730</xdr:rowOff>
    </xdr:from>
    <xdr:to>
      <xdr:col>24</xdr:col>
      <xdr:colOff>599803</xdr:colOff>
      <xdr:row>14</xdr:row>
      <xdr:rowOff>109039</xdr:rowOff>
    </xdr:to>
    <xdr:sp macro="" textlink="">
      <xdr:nvSpPr>
        <xdr:cNvPr id="10" name="Rounded Rectangle 9">
          <a:extLst>
            <a:ext uri="{FF2B5EF4-FFF2-40B4-BE49-F238E27FC236}">
              <a16:creationId xmlns:a16="http://schemas.microsoft.com/office/drawing/2014/main" id="{00000000-0008-0000-2F00-00000A000000}"/>
            </a:ext>
          </a:extLst>
        </xdr:cNvPr>
        <xdr:cNvSpPr/>
      </xdr:nvSpPr>
      <xdr:spPr>
        <a:xfrm>
          <a:off x="10586720" y="1840230"/>
          <a:ext cx="4491083" cy="935809"/>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Sample</a:t>
          </a:r>
          <a:r>
            <a:rPr lang="en-US" sz="3600" baseline="0">
              <a:solidFill>
                <a:schemeClr val="tx1"/>
              </a:solidFill>
              <a:latin typeface="Lucida Bright" panose="02040602050505020304" pitchFamily="18" charset="0"/>
            </a:rPr>
            <a:t> Problems</a:t>
          </a:r>
          <a:endParaRPr lang="en-US" sz="3600">
            <a:solidFill>
              <a:schemeClr val="tx1"/>
            </a:solidFill>
            <a:latin typeface="Lucida Bright" panose="02040602050505020304" pitchFamily="18" charset="0"/>
          </a:endParaRPr>
        </a:p>
      </xdr:txBody>
    </xdr:sp>
    <xdr:clientData/>
  </xdr:twoCellAnchor>
  <xdr:twoCellAnchor>
    <xdr:from>
      <xdr:col>21</xdr:col>
      <xdr:colOff>502920</xdr:colOff>
      <xdr:row>17</xdr:row>
      <xdr:rowOff>80645</xdr:rowOff>
    </xdr:from>
    <xdr:to>
      <xdr:col>29</xdr:col>
      <xdr:colOff>131173</xdr:colOff>
      <xdr:row>22</xdr:row>
      <xdr:rowOff>15331</xdr:rowOff>
    </xdr:to>
    <xdr:sp macro="" textlink="">
      <xdr:nvSpPr>
        <xdr:cNvPr id="12" name="Rounded Rectangle 11">
          <a:hlinkClick xmlns:r="http://schemas.openxmlformats.org/officeDocument/2006/relationships" r:id="rId5"/>
          <a:extLst>
            <a:ext uri="{FF2B5EF4-FFF2-40B4-BE49-F238E27FC236}">
              <a16:creationId xmlns:a16="http://schemas.microsoft.com/office/drawing/2014/main" id="{00000000-0008-0000-2F00-00000C000000}"/>
            </a:ext>
          </a:extLst>
        </xdr:cNvPr>
        <xdr:cNvSpPr/>
      </xdr:nvSpPr>
      <xdr:spPr>
        <a:xfrm>
          <a:off x="13171170" y="3319145"/>
          <a:ext cx="4454253"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4</a:t>
          </a:r>
          <a:endParaRPr lang="en-US" sz="3600">
            <a:solidFill>
              <a:schemeClr val="tx1"/>
            </a:solidFill>
            <a:latin typeface="Lucida Bright" panose="02040602050505020304" pitchFamily="18" charset="0"/>
          </a:endParaRPr>
        </a:p>
      </xdr:txBody>
    </xdr:sp>
    <xdr:clientData/>
  </xdr:twoCellAnchor>
  <xdr:twoCellAnchor>
    <xdr:from>
      <xdr:col>21</xdr:col>
      <xdr:colOff>507365</xdr:colOff>
      <xdr:row>23</xdr:row>
      <xdr:rowOff>109220</xdr:rowOff>
    </xdr:from>
    <xdr:to>
      <xdr:col>29</xdr:col>
      <xdr:colOff>135618</xdr:colOff>
      <xdr:row>28</xdr:row>
      <xdr:rowOff>36286</xdr:rowOff>
    </xdr:to>
    <xdr:sp macro="" textlink="">
      <xdr:nvSpPr>
        <xdr:cNvPr id="11" name="Rounded Rectangle 10">
          <a:hlinkClick xmlns:r="http://schemas.openxmlformats.org/officeDocument/2006/relationships" r:id="rId6"/>
          <a:extLst>
            <a:ext uri="{FF2B5EF4-FFF2-40B4-BE49-F238E27FC236}">
              <a16:creationId xmlns:a16="http://schemas.microsoft.com/office/drawing/2014/main" id="{00000000-0008-0000-2F00-00000B000000}"/>
            </a:ext>
          </a:extLst>
        </xdr:cNvPr>
        <xdr:cNvSpPr/>
      </xdr:nvSpPr>
      <xdr:spPr>
        <a:xfrm>
          <a:off x="13175615" y="4490720"/>
          <a:ext cx="4454253" cy="87956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5</a:t>
          </a:r>
          <a:endParaRPr lang="en-US" sz="3600">
            <a:solidFill>
              <a:schemeClr val="tx1"/>
            </a:solidFill>
            <a:latin typeface="Lucida Bright" panose="02040602050505020304" pitchFamily="18" charset="0"/>
          </a:endParaRPr>
        </a:p>
      </xdr:txBody>
    </xdr:sp>
    <xdr:clientData/>
  </xdr:twoCellAnchor>
  <xdr:twoCellAnchor>
    <xdr:from>
      <xdr:col>21</xdr:col>
      <xdr:colOff>523875</xdr:colOff>
      <xdr:row>29</xdr:row>
      <xdr:rowOff>120650</xdr:rowOff>
    </xdr:from>
    <xdr:to>
      <xdr:col>29</xdr:col>
      <xdr:colOff>152128</xdr:colOff>
      <xdr:row>34</xdr:row>
      <xdr:rowOff>47716</xdr:rowOff>
    </xdr:to>
    <xdr:sp macro="" textlink="">
      <xdr:nvSpPr>
        <xdr:cNvPr id="13" name="Rounded Rectangle 12">
          <a:hlinkClick xmlns:r="http://schemas.openxmlformats.org/officeDocument/2006/relationships" r:id="rId7"/>
          <a:extLst>
            <a:ext uri="{FF2B5EF4-FFF2-40B4-BE49-F238E27FC236}">
              <a16:creationId xmlns:a16="http://schemas.microsoft.com/office/drawing/2014/main" id="{00000000-0008-0000-2F00-00000D000000}"/>
            </a:ext>
          </a:extLst>
        </xdr:cNvPr>
        <xdr:cNvSpPr/>
      </xdr:nvSpPr>
      <xdr:spPr>
        <a:xfrm>
          <a:off x="13192125" y="5645150"/>
          <a:ext cx="4454253" cy="87956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6</a:t>
          </a:r>
          <a:endParaRPr lang="en-US" sz="3600">
            <a:solidFill>
              <a:schemeClr val="tx1"/>
            </a:solidFill>
            <a:latin typeface="Lucida Bright" panose="02040602050505020304" pitchFamily="18" charset="0"/>
          </a:endParaRPr>
        </a:p>
      </xdr:txBody>
    </xdr:sp>
    <xdr:clientData/>
  </xdr:twoCellAnchor>
  <xdr:twoCellAnchor>
    <xdr:from>
      <xdr:col>3</xdr:col>
      <xdr:colOff>538933</xdr:colOff>
      <xdr:row>17</xdr:row>
      <xdr:rowOff>62410</xdr:rowOff>
    </xdr:from>
    <xdr:to>
      <xdr:col>11</xdr:col>
      <xdr:colOff>176711</xdr:colOff>
      <xdr:row>22</xdr:row>
      <xdr:rowOff>40639</xdr:rowOff>
    </xdr:to>
    <xdr:sp macro="" textlink="">
      <xdr:nvSpPr>
        <xdr:cNvPr id="14" name="Rounded Rectangle 2">
          <a:hlinkClick xmlns:r="http://schemas.openxmlformats.org/officeDocument/2006/relationships" r:id="rId8"/>
          <a:extLst>
            <a:ext uri="{FF2B5EF4-FFF2-40B4-BE49-F238E27FC236}">
              <a16:creationId xmlns:a16="http://schemas.microsoft.com/office/drawing/2014/main" id="{00000000-0008-0000-2F00-00000E000000}"/>
            </a:ext>
          </a:extLst>
        </xdr:cNvPr>
        <xdr:cNvSpPr/>
      </xdr:nvSpPr>
      <xdr:spPr>
        <a:xfrm>
          <a:off x="2348683" y="3300910"/>
          <a:ext cx="4463778" cy="930729"/>
        </a:xfrm>
        <a:prstGeom prst="roundRect">
          <a:avLst/>
        </a:prstGeom>
        <a:solidFill>
          <a:schemeClr val="accent2">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Decision</a:t>
          </a:r>
          <a:r>
            <a:rPr lang="en-US" sz="3600" baseline="0">
              <a:solidFill>
                <a:schemeClr val="tx1"/>
              </a:solidFill>
              <a:latin typeface="Lucida Bright" panose="02040602050505020304" pitchFamily="18" charset="0"/>
            </a:rPr>
            <a:t> Table</a:t>
          </a:r>
          <a:endParaRPr lang="en-US" sz="3600">
            <a:solidFill>
              <a:schemeClr val="tx1"/>
            </a:solidFill>
            <a:latin typeface="Lucida Bright" panose="020406020505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212724</xdr:colOff>
      <xdr:row>1</xdr:row>
      <xdr:rowOff>171449</xdr:rowOff>
    </xdr:from>
    <xdr:to>
      <xdr:col>12</xdr:col>
      <xdr:colOff>762000</xdr:colOff>
      <xdr:row>5</xdr:row>
      <xdr:rowOff>114300</xdr:rowOff>
    </xdr:to>
    <xdr:sp macro="" textlink="">
      <xdr:nvSpPr>
        <xdr:cNvPr id="3" name="Rounded Rectangle 2">
          <a:extLst>
            <a:ext uri="{FF2B5EF4-FFF2-40B4-BE49-F238E27FC236}">
              <a16:creationId xmlns:a16="http://schemas.microsoft.com/office/drawing/2014/main" id="{00000000-0008-0000-0400-000003000000}"/>
            </a:ext>
          </a:extLst>
        </xdr:cNvPr>
        <xdr:cNvSpPr/>
      </xdr:nvSpPr>
      <xdr:spPr>
        <a:xfrm>
          <a:off x="2651124" y="361949"/>
          <a:ext cx="5835651"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Number of Components 2</a:t>
          </a:r>
          <a:endParaRPr lang="en-US" sz="3200" b="0">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13</xdr:col>
      <xdr:colOff>71438</xdr:colOff>
      <xdr:row>4</xdr:row>
      <xdr:rowOff>94038</xdr:rowOff>
    </xdr:from>
    <xdr:to>
      <xdr:col>13</xdr:col>
      <xdr:colOff>84063</xdr:colOff>
      <xdr:row>42</xdr:row>
      <xdr:rowOff>-1</xdr:rowOff>
    </xdr:to>
    <xdr:cxnSp macro="">
      <xdr:nvCxnSpPr>
        <xdr:cNvPr id="4" name="Straight Connector 3">
          <a:extLst>
            <a:ext uri="{FF2B5EF4-FFF2-40B4-BE49-F238E27FC236}">
              <a16:creationId xmlns:a16="http://schemas.microsoft.com/office/drawing/2014/main" id="{00000000-0008-0000-0400-000004000000}"/>
            </a:ext>
          </a:extLst>
        </xdr:cNvPr>
        <xdr:cNvCxnSpPr/>
      </xdr:nvCxnSpPr>
      <xdr:spPr>
        <a:xfrm flipH="1">
          <a:off x="8815388" y="856038"/>
          <a:ext cx="12625" cy="779266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3</xdr:col>
      <xdr:colOff>95249</xdr:colOff>
      <xdr:row>7</xdr:row>
      <xdr:rowOff>144236</xdr:rowOff>
    </xdr:from>
    <xdr:to>
      <xdr:col>12</xdr:col>
      <xdr:colOff>11906</xdr:colOff>
      <xdr:row>31</xdr:row>
      <xdr:rowOff>162607</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1924049" y="1477736"/>
          <a:ext cx="5812632" cy="4590371"/>
        </a:xfrm>
        <a:prstGeom prst="rect">
          <a:avLst/>
        </a:prstGeom>
        <a:scene3d>
          <a:camera prst="orthographicFront"/>
          <a:lightRig rig="threePt" dir="t"/>
        </a:scene3d>
        <a:sp3d>
          <a:bevelT w="114300" prst="hardEdge"/>
        </a:sp3d>
      </xdr:spPr>
    </xdr:pic>
    <xdr:clientData/>
  </xdr:twoCellAnchor>
  <xdr:twoCellAnchor>
    <xdr:from>
      <xdr:col>2</xdr:col>
      <xdr:colOff>71778</xdr:colOff>
      <xdr:row>33</xdr:row>
      <xdr:rowOff>286429</xdr:rowOff>
    </xdr:from>
    <xdr:to>
      <xdr:col>12</xdr:col>
      <xdr:colOff>416718</xdr:colOff>
      <xdr:row>38</xdr:row>
      <xdr:rowOff>71437</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290978" y="6572929"/>
          <a:ext cx="6850515" cy="13090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baseline="0">
              <a:latin typeface="Lucida Bright" panose="02040602050505020304" pitchFamily="18" charset="0"/>
            </a:rPr>
            <a:t>What is the reliability of the entire serial system when n=50 and the average reliability of each component is 99%? </a:t>
          </a:r>
          <a:endParaRPr lang="en-US" sz="2000" b="0" i="0">
            <a:latin typeface="Lucida Bright" panose="02040602050505020304" pitchFamily="18" charset="0"/>
          </a:endParaRPr>
        </a:p>
      </xdr:txBody>
    </xdr:sp>
    <xdr:clientData/>
  </xdr:twoCellAnchor>
  <xdr:twoCellAnchor>
    <xdr:from>
      <xdr:col>14</xdr:col>
      <xdr:colOff>119063</xdr:colOff>
      <xdr:row>3</xdr:row>
      <xdr:rowOff>35717</xdr:rowOff>
    </xdr:from>
    <xdr:to>
      <xdr:col>19</xdr:col>
      <xdr:colOff>255964</xdr:colOff>
      <xdr:row>7</xdr:row>
      <xdr:rowOff>178592</xdr:rowOff>
    </xdr:to>
    <xdr:sp macro="" textlink="">
      <xdr:nvSpPr>
        <xdr:cNvPr id="9" name="Rounded Rectangle 4">
          <a:hlinkClick xmlns:r="http://schemas.openxmlformats.org/officeDocument/2006/relationships" r:id="rId3"/>
          <a:extLst>
            <a:ext uri="{FF2B5EF4-FFF2-40B4-BE49-F238E27FC236}">
              <a16:creationId xmlns:a16="http://schemas.microsoft.com/office/drawing/2014/main" id="{00000000-0008-0000-0400-000009000000}"/>
            </a:ext>
          </a:extLst>
        </xdr:cNvPr>
        <xdr:cNvSpPr/>
      </xdr:nvSpPr>
      <xdr:spPr>
        <a:xfrm>
          <a:off x="9958388" y="607217"/>
          <a:ext cx="3537326"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212724</xdr:colOff>
      <xdr:row>1</xdr:row>
      <xdr:rowOff>171449</xdr:rowOff>
    </xdr:from>
    <xdr:to>
      <xdr:col>12</xdr:col>
      <xdr:colOff>762000</xdr:colOff>
      <xdr:row>5</xdr:row>
      <xdr:rowOff>114300</xdr:rowOff>
    </xdr:to>
    <xdr:sp macro="" textlink="">
      <xdr:nvSpPr>
        <xdr:cNvPr id="3" name="Rounded Rectangle 2">
          <a:extLst>
            <a:ext uri="{FF2B5EF4-FFF2-40B4-BE49-F238E27FC236}">
              <a16:creationId xmlns:a16="http://schemas.microsoft.com/office/drawing/2014/main" id="{00000000-0008-0000-0500-000003000000}"/>
            </a:ext>
          </a:extLst>
        </xdr:cNvPr>
        <xdr:cNvSpPr/>
      </xdr:nvSpPr>
      <xdr:spPr>
        <a:xfrm>
          <a:off x="2641599" y="361949"/>
          <a:ext cx="5823745"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Number of Components </a:t>
          </a:r>
          <a:r>
            <a:rPr lang="en-US" sz="3200" b="0" baseline="0">
              <a:solidFill>
                <a:schemeClr val="accent4">
                  <a:lumMod val="50000"/>
                </a:schemeClr>
              </a:solidFill>
              <a:latin typeface="FrankRuehl" panose="020E0503060101010101" pitchFamily="34" charset="-79"/>
              <a:cs typeface="FrankRuehl" panose="020E0503060101010101" pitchFamily="34" charset="-79"/>
            </a:rPr>
            <a:t>1</a:t>
          </a:r>
          <a:endParaRPr lang="en-US" sz="3200" b="0">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13</xdr:col>
      <xdr:colOff>71438</xdr:colOff>
      <xdr:row>4</xdr:row>
      <xdr:rowOff>94038</xdr:rowOff>
    </xdr:from>
    <xdr:to>
      <xdr:col>13</xdr:col>
      <xdr:colOff>84063</xdr:colOff>
      <xdr:row>42</xdr:row>
      <xdr:rowOff>-1</xdr:rowOff>
    </xdr:to>
    <xdr:cxnSp macro="">
      <xdr:nvCxnSpPr>
        <xdr:cNvPr id="4" name="Straight Connector 3">
          <a:extLst>
            <a:ext uri="{FF2B5EF4-FFF2-40B4-BE49-F238E27FC236}">
              <a16:creationId xmlns:a16="http://schemas.microsoft.com/office/drawing/2014/main" id="{00000000-0008-0000-0500-000004000000}"/>
            </a:ext>
          </a:extLst>
        </xdr:cNvPr>
        <xdr:cNvCxnSpPr/>
      </xdr:nvCxnSpPr>
      <xdr:spPr>
        <a:xfrm flipH="1">
          <a:off x="8798719" y="856038"/>
          <a:ext cx="12625" cy="778789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3</xdr:col>
      <xdr:colOff>95249</xdr:colOff>
      <xdr:row>7</xdr:row>
      <xdr:rowOff>144236</xdr:rowOff>
    </xdr:from>
    <xdr:to>
      <xdr:col>12</xdr:col>
      <xdr:colOff>11906</xdr:colOff>
      <xdr:row>31</xdr:row>
      <xdr:rowOff>162607</xdr:rowOff>
    </xdr:to>
    <xdr:pic>
      <xdr:nvPicPr>
        <xdr:cNvPr id="22" name="Picture 21">
          <a:extLst>
            <a:ext uri="{FF2B5EF4-FFF2-40B4-BE49-F238E27FC236}">
              <a16:creationId xmlns:a16="http://schemas.microsoft.com/office/drawing/2014/main" id="{00000000-0008-0000-0500-000016000000}"/>
            </a:ext>
          </a:extLst>
        </xdr:cNvPr>
        <xdr:cNvPicPr>
          <a:picLocks noChangeAspect="1"/>
        </xdr:cNvPicPr>
      </xdr:nvPicPr>
      <xdr:blipFill>
        <a:blip xmlns:r="http://schemas.openxmlformats.org/officeDocument/2006/relationships" r:embed="rId2"/>
        <a:stretch>
          <a:fillRect/>
        </a:stretch>
      </xdr:blipFill>
      <xdr:spPr>
        <a:xfrm>
          <a:off x="1916905" y="1477736"/>
          <a:ext cx="5798345" cy="4590371"/>
        </a:xfrm>
        <a:prstGeom prst="rect">
          <a:avLst/>
        </a:prstGeom>
        <a:scene3d>
          <a:camera prst="orthographicFront"/>
          <a:lightRig rig="threePt" dir="t"/>
        </a:scene3d>
        <a:sp3d>
          <a:bevelT w="114300" prst="hardEdge"/>
        </a:sp3d>
      </xdr:spPr>
    </xdr:pic>
    <xdr:clientData/>
  </xdr:twoCellAnchor>
  <xdr:twoCellAnchor>
    <xdr:from>
      <xdr:col>2</xdr:col>
      <xdr:colOff>71778</xdr:colOff>
      <xdr:row>33</xdr:row>
      <xdr:rowOff>286429</xdr:rowOff>
    </xdr:from>
    <xdr:to>
      <xdr:col>12</xdr:col>
      <xdr:colOff>416718</xdr:colOff>
      <xdr:row>41</xdr:row>
      <xdr:rowOff>122465</xdr:rowOff>
    </xdr:to>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1296421" y="6572929"/>
          <a:ext cx="6876368" cy="1958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a:latin typeface="Lucida Bright" panose="02040602050505020304" pitchFamily="18" charset="0"/>
            </a:rPr>
            <a:t>What</a:t>
          </a:r>
          <a:r>
            <a:rPr lang="en-US" sz="2000" b="0" i="0" baseline="0">
              <a:latin typeface="Lucida Bright" panose="02040602050505020304" pitchFamily="18" charset="0"/>
            </a:rPr>
            <a:t> is the approximate overall reliability of the serial system consisting of 100 components each having the reliability of 0.96?</a:t>
          </a:r>
        </a:p>
        <a:p>
          <a:endParaRPr lang="en-US" sz="2000" b="0" i="0" baseline="0">
            <a:latin typeface="Lucida Bright" panose="02040602050505020304" pitchFamily="18" charset="0"/>
          </a:endParaRPr>
        </a:p>
        <a:p>
          <a:r>
            <a:rPr lang="en-US" sz="2000" b="0" i="0" baseline="0">
              <a:latin typeface="Lucida Bright" panose="02040602050505020304" pitchFamily="18" charset="0"/>
            </a:rPr>
            <a:t>What is the probability of the system failure?</a:t>
          </a:r>
          <a:endParaRPr lang="en-US" sz="2000" b="0" i="0">
            <a:latin typeface="Lucida Bright" panose="02040602050505020304" pitchFamily="18" charset="0"/>
          </a:endParaRPr>
        </a:p>
      </xdr:txBody>
    </xdr:sp>
    <xdr:clientData/>
  </xdr:twoCellAnchor>
  <xdr:twoCellAnchor>
    <xdr:from>
      <xdr:col>10</xdr:col>
      <xdr:colOff>266021</xdr:colOff>
      <xdr:row>26</xdr:row>
      <xdr:rowOff>83004</xdr:rowOff>
    </xdr:from>
    <xdr:to>
      <xdr:col>10</xdr:col>
      <xdr:colOff>429307</xdr:colOff>
      <xdr:row>27</xdr:row>
      <xdr:rowOff>28575</xdr:rowOff>
    </xdr:to>
    <xdr:sp macro="" textlink="">
      <xdr:nvSpPr>
        <xdr:cNvPr id="25" name="Oval 24">
          <a:extLst>
            <a:ext uri="{FF2B5EF4-FFF2-40B4-BE49-F238E27FC236}">
              <a16:creationId xmlns:a16="http://schemas.microsoft.com/office/drawing/2014/main" id="{00000000-0008-0000-0500-000019000000}"/>
            </a:ext>
          </a:extLst>
        </xdr:cNvPr>
        <xdr:cNvSpPr/>
      </xdr:nvSpPr>
      <xdr:spPr>
        <a:xfrm>
          <a:off x="6338209" y="5036004"/>
          <a:ext cx="163286" cy="136071"/>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442232</xdr:colOff>
      <xdr:row>21</xdr:row>
      <xdr:rowOff>177233</xdr:rowOff>
    </xdr:from>
    <xdr:to>
      <xdr:col>12</xdr:col>
      <xdr:colOff>845344</xdr:colOff>
      <xdr:row>25</xdr:row>
      <xdr:rowOff>49652</xdr:rowOff>
    </xdr:to>
    <xdr:sp macro="" textlink="">
      <xdr:nvSpPr>
        <xdr:cNvPr id="26" name="Rounded Rectangular Callout 25">
          <a:extLst>
            <a:ext uri="{FF2B5EF4-FFF2-40B4-BE49-F238E27FC236}">
              <a16:creationId xmlns:a16="http://schemas.microsoft.com/office/drawing/2014/main" id="{00000000-0008-0000-0500-00001A000000}"/>
            </a:ext>
          </a:extLst>
        </xdr:cNvPr>
        <xdr:cNvSpPr/>
      </xdr:nvSpPr>
      <xdr:spPr>
        <a:xfrm>
          <a:off x="7121638" y="4177733"/>
          <a:ext cx="1427050" cy="634419"/>
        </a:xfrm>
        <a:prstGeom prst="wedgeRoundRectCallout">
          <a:avLst>
            <a:gd name="adj1" fmla="val -89866"/>
            <a:gd name="adj2" fmla="val 78491"/>
            <a:gd name="adj3" fmla="val 16667"/>
          </a:avLst>
        </a:prstGeom>
        <a:solidFill>
          <a:schemeClr val="bg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0" i="0">
              <a:solidFill>
                <a:schemeClr val="tx2">
                  <a:lumMod val="50000"/>
                </a:schemeClr>
              </a:solidFill>
              <a:latin typeface="Lucida Bright" panose="02040602050505020304" pitchFamily="18" charset="0"/>
            </a:rPr>
            <a:t>Approximate answer</a:t>
          </a:r>
        </a:p>
      </xdr:txBody>
    </xdr:sp>
    <xdr:clientData/>
  </xdr:twoCellAnchor>
  <xdr:twoCellAnchor>
    <xdr:from>
      <xdr:col>14</xdr:col>
      <xdr:colOff>119063</xdr:colOff>
      <xdr:row>3</xdr:row>
      <xdr:rowOff>35717</xdr:rowOff>
    </xdr:from>
    <xdr:to>
      <xdr:col>19</xdr:col>
      <xdr:colOff>255964</xdr:colOff>
      <xdr:row>7</xdr:row>
      <xdr:rowOff>178592</xdr:rowOff>
    </xdr:to>
    <xdr:sp macro="" textlink="">
      <xdr:nvSpPr>
        <xdr:cNvPr id="15" name="Rounded Rectangle 4">
          <a:hlinkClick xmlns:r="http://schemas.openxmlformats.org/officeDocument/2006/relationships" r:id="rId3"/>
          <a:extLst>
            <a:ext uri="{FF2B5EF4-FFF2-40B4-BE49-F238E27FC236}">
              <a16:creationId xmlns:a16="http://schemas.microsoft.com/office/drawing/2014/main" id="{00000000-0008-0000-0500-00000F000000}"/>
            </a:ext>
          </a:extLst>
        </xdr:cNvPr>
        <xdr:cNvSpPr/>
      </xdr:nvSpPr>
      <xdr:spPr>
        <a:xfrm>
          <a:off x="9941719" y="607217"/>
          <a:ext cx="3530183"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99408" y="1061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22224</xdr:colOff>
      <xdr:row>1</xdr:row>
      <xdr:rowOff>107949</xdr:rowOff>
    </xdr:from>
    <xdr:to>
      <xdr:col>11</xdr:col>
      <xdr:colOff>812800</xdr:colOff>
      <xdr:row>5</xdr:row>
      <xdr:rowOff>50800</xdr:rowOff>
    </xdr:to>
    <xdr:sp macro="" textlink="">
      <xdr:nvSpPr>
        <xdr:cNvPr id="3" name="Rounded Rectangle 2">
          <a:extLst>
            <a:ext uri="{FF2B5EF4-FFF2-40B4-BE49-F238E27FC236}">
              <a16:creationId xmlns:a16="http://schemas.microsoft.com/office/drawing/2014/main" id="{00000000-0008-0000-0600-000003000000}"/>
            </a:ext>
          </a:extLst>
        </xdr:cNvPr>
        <xdr:cNvSpPr/>
      </xdr:nvSpPr>
      <xdr:spPr>
        <a:xfrm>
          <a:off x="2460624" y="298449"/>
          <a:ext cx="4857751"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Learning Curves 2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387312</xdr:colOff>
      <xdr:row>14</xdr:row>
      <xdr:rowOff>54915</xdr:rowOff>
    </xdr:from>
    <xdr:to>
      <xdr:col>13</xdr:col>
      <xdr:colOff>51366</xdr:colOff>
      <xdr:row>39</xdr:row>
      <xdr:rowOff>261937</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994531" y="2721915"/>
          <a:ext cx="6891148" cy="68268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i="0">
              <a:solidFill>
                <a:schemeClr val="bg1"/>
              </a:solidFill>
              <a:latin typeface="Lucida Bright" panose="02040602050505020304" pitchFamily="18" charset="0"/>
            </a:rPr>
            <a:t>Russell</a:t>
          </a:r>
          <a:r>
            <a:rPr lang="en-US" sz="800" b="0" i="0" baseline="0">
              <a:solidFill>
                <a:schemeClr val="bg1"/>
              </a:solidFill>
              <a:latin typeface="Lucida Bright" panose="02040602050505020304" pitchFamily="18" charset="0"/>
            </a:rPr>
            <a:t> 789</a:t>
          </a:r>
        </a:p>
        <a:p>
          <a:r>
            <a:rPr lang="en-US" sz="1400" b="0" i="0" baseline="0">
              <a:latin typeface="Lucida Bright" panose="02040602050505020304" pitchFamily="18" charset="0"/>
            </a:rPr>
            <a:t>Paulette and Maureen, two undergraduates at CSUSM, produce customized personal computer systems at night in their dorm. They shop around and purchase cheap components and then put together generic personal computers, which have various special features, for faculty, students, and local businesses.</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They have recently received their biggest order to date from the operations management department of the university for 36 customized personal computers.</a:t>
          </a:r>
        </a:p>
        <a:p>
          <a:r>
            <a:rPr lang="en-US" sz="1400" b="0" i="0" baseline="0">
              <a:latin typeface="Lucida Bright" panose="02040602050505020304" pitchFamily="18" charset="0"/>
            </a:rPr>
            <a:t> </a:t>
          </a:r>
        </a:p>
        <a:p>
          <a:r>
            <a:rPr lang="en-US" sz="1400" b="0" i="0" baseline="0">
              <a:latin typeface="Lucida Bright" panose="02040602050505020304" pitchFamily="18" charset="0"/>
            </a:rPr>
            <a:t>It is near the end of the university's fiscal year, and the computers are needed quickly to charge them on this year's budget. Paulette and Maureen assembled the first computer as a trial and found that it took them 18 hours of direct labor.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To determine if they can fill the order in the time allotted, they want to apply the learning curve effect to determine how much time 36th unit will require to assemble.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Based on past experience they believe their learning curve is 80 percent. Based on this findings, Paulette and Maureen will develop the methods and procedures to consistently assemble within that timeframe..</a:t>
          </a:r>
        </a:p>
        <a:p>
          <a:endParaRPr lang="en-US" sz="1400" b="0" i="0" baseline="0">
            <a:latin typeface="Lucida Bright" panose="02040602050505020304" pitchFamily="18" charset="0"/>
          </a:endParaRPr>
        </a:p>
        <a:p>
          <a:r>
            <a:rPr lang="en-US" sz="1400" b="0" i="0" baseline="0">
              <a:latin typeface="Lucida Bright" panose="02040602050505020304" pitchFamily="18" charset="0"/>
            </a:rPr>
            <a:t>Lets assume that the team can </a:t>
          </a:r>
          <a:r>
            <a:rPr lang="en-US" sz="1400" b="1" i="0" baseline="0">
              <a:solidFill>
                <a:srgbClr val="FF0000"/>
              </a:solidFill>
              <a:latin typeface="Lucida Bright" panose="02040602050505020304" pitchFamily="18" charset="0"/>
            </a:rPr>
            <a:t>work 4 hours per day </a:t>
          </a:r>
          <a:r>
            <a:rPr lang="en-US" sz="1400" b="0" i="0" baseline="0">
              <a:latin typeface="Lucida Bright" panose="02040602050505020304" pitchFamily="18" charset="0"/>
            </a:rPr>
            <a:t>(after classes and study time.)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The university needs to take the delivery in 60 days. Should the order be accepted by Paulette and Maureen.</a:t>
          </a:r>
        </a:p>
      </xdr:txBody>
    </xdr:sp>
    <xdr:clientData/>
  </xdr:twoCellAnchor>
  <xdr:twoCellAnchor>
    <xdr:from>
      <xdr:col>13</xdr:col>
      <xdr:colOff>325363</xdr:colOff>
      <xdr:row>5</xdr:row>
      <xdr:rowOff>17838</xdr:rowOff>
    </xdr:from>
    <xdr:to>
      <xdr:col>13</xdr:col>
      <xdr:colOff>357113</xdr:colOff>
      <xdr:row>38</xdr:row>
      <xdr:rowOff>7255</xdr:rowOff>
    </xdr:to>
    <xdr:cxnSp macro="">
      <xdr:nvCxnSpPr>
        <xdr:cNvPr id="5" name="Straight Connector 4">
          <a:extLst>
            <a:ext uri="{FF2B5EF4-FFF2-40B4-BE49-F238E27FC236}">
              <a16:creationId xmlns:a16="http://schemas.microsoft.com/office/drawing/2014/main" id="{00000000-0008-0000-0600-000005000000}"/>
            </a:ext>
          </a:extLst>
        </xdr:cNvPr>
        <xdr:cNvCxnSpPr/>
      </xdr:nvCxnSpPr>
      <xdr:spPr>
        <a:xfrm>
          <a:off x="8183488" y="970338"/>
          <a:ext cx="31750" cy="798089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417589</xdr:colOff>
      <xdr:row>6</xdr:row>
      <xdr:rowOff>170239</xdr:rowOff>
    </xdr:from>
    <xdr:to>
      <xdr:col>26</xdr:col>
      <xdr:colOff>16328</xdr:colOff>
      <xdr:row>15</xdr:row>
      <xdr:rowOff>133350</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8885314" y="1313239"/>
          <a:ext cx="6913939" cy="16776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latin typeface="Lucida Bright" panose="02040602050505020304" pitchFamily="18" charset="0"/>
            </a:rPr>
            <a:t>Determine the time for the 36th unit.</a:t>
          </a:r>
        </a:p>
        <a:p>
          <a:r>
            <a:rPr lang="en-US" sz="1800">
              <a:latin typeface="Lucida Bright" panose="02040602050505020304" pitchFamily="18" charset="0"/>
            </a:rPr>
            <a:t>b= LN0.8/LN2</a:t>
          </a:r>
        </a:p>
        <a:p>
          <a:endParaRPr lang="en-US" sz="1800">
            <a:latin typeface="Lucida Bright" panose="02040602050505020304" pitchFamily="18" charset="0"/>
          </a:endParaRPr>
        </a:p>
        <a:p>
          <a:r>
            <a:rPr lang="en-US" sz="1800">
              <a:latin typeface="Lucida Bright" panose="02040602050505020304" pitchFamily="18" charset="0"/>
            </a:rPr>
            <a:t>TN</a:t>
          </a:r>
          <a:r>
            <a:rPr lang="en-US" sz="1800" baseline="0">
              <a:latin typeface="Lucida Bright" panose="02040602050505020304" pitchFamily="18" charset="0"/>
            </a:rPr>
            <a:t> </a:t>
          </a:r>
          <a:r>
            <a:rPr lang="en-US" sz="1800">
              <a:latin typeface="Lucida Bright" panose="02040602050505020304" pitchFamily="18" charset="0"/>
            </a:rPr>
            <a:t>= t</a:t>
          </a:r>
          <a:r>
            <a:rPr lang="en-US" sz="1400">
              <a:latin typeface="Lucida Bright" panose="02040602050505020304" pitchFamily="18" charset="0"/>
            </a:rPr>
            <a:t>1*</a:t>
          </a:r>
          <a:r>
            <a:rPr lang="en-US" sz="1800">
              <a:latin typeface="Lucida Bright" panose="02040602050505020304" pitchFamily="18" charset="0"/>
            </a:rPr>
            <a:t>N^b</a:t>
          </a:r>
        </a:p>
        <a:p>
          <a:r>
            <a:rPr lang="en-US" sz="1800">
              <a:latin typeface="Lucida Bright" panose="02040602050505020304" pitchFamily="18" charset="0"/>
            </a:rPr>
            <a:t>t</a:t>
          </a:r>
          <a:r>
            <a:rPr lang="en-US" sz="1400">
              <a:latin typeface="Lucida Bright" panose="02040602050505020304" pitchFamily="18" charset="0"/>
            </a:rPr>
            <a:t>36</a:t>
          </a:r>
          <a:r>
            <a:rPr lang="en-US" sz="1800">
              <a:latin typeface="Lucida Bright" panose="02040602050505020304" pitchFamily="18" charset="0"/>
            </a:rPr>
            <a:t> = 18*(36)^(LN0.8)/LN2</a:t>
          </a:r>
          <a:r>
            <a:rPr lang="en-US" sz="1800" baseline="0">
              <a:latin typeface="Lucida Bright" panose="02040602050505020304" pitchFamily="18" charset="0"/>
            </a:rPr>
            <a:t> = 18*0.315 = </a:t>
          </a:r>
          <a:r>
            <a:rPr lang="en-US" sz="1800" b="1" baseline="0">
              <a:solidFill>
                <a:srgbClr val="C00000"/>
              </a:solidFill>
              <a:latin typeface="Lucida Bright" panose="02040602050505020304" pitchFamily="18" charset="0"/>
            </a:rPr>
            <a:t>5.68 hours</a:t>
          </a:r>
          <a:endParaRPr lang="en-US" sz="1800" b="1">
            <a:solidFill>
              <a:srgbClr val="C00000"/>
            </a:solidFill>
            <a:latin typeface="Lucida Bright" panose="02040602050505020304" pitchFamily="18" charset="0"/>
          </a:endParaRPr>
        </a:p>
      </xdr:txBody>
    </xdr:sp>
    <xdr:clientData/>
  </xdr:twoCellAnchor>
  <xdr:twoCellAnchor>
    <xdr:from>
      <xdr:col>16</xdr:col>
      <xdr:colOff>609600</xdr:colOff>
      <xdr:row>18</xdr:row>
      <xdr:rowOff>163285</xdr:rowOff>
    </xdr:from>
    <xdr:to>
      <xdr:col>17</xdr:col>
      <xdr:colOff>598714</xdr:colOff>
      <xdr:row>20</xdr:row>
      <xdr:rowOff>43543</xdr:rowOff>
    </xdr:to>
    <xdr:cxnSp macro="">
      <xdr:nvCxnSpPr>
        <xdr:cNvPr id="8" name="Straight Arrow Connector 7">
          <a:extLst>
            <a:ext uri="{FF2B5EF4-FFF2-40B4-BE49-F238E27FC236}">
              <a16:creationId xmlns:a16="http://schemas.microsoft.com/office/drawing/2014/main" id="{00000000-0008-0000-0600-000008000000}"/>
            </a:ext>
          </a:extLst>
        </xdr:cNvPr>
        <xdr:cNvCxnSpPr/>
      </xdr:nvCxnSpPr>
      <xdr:spPr>
        <a:xfrm>
          <a:off x="10296525" y="3592285"/>
          <a:ext cx="598714" cy="2612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10886</xdr:colOff>
      <xdr:row>20</xdr:row>
      <xdr:rowOff>108857</xdr:rowOff>
    </xdr:from>
    <xdr:to>
      <xdr:col>17</xdr:col>
      <xdr:colOff>587829</xdr:colOff>
      <xdr:row>21</xdr:row>
      <xdr:rowOff>174173</xdr:rowOff>
    </xdr:to>
    <xdr:cxnSp macro="">
      <xdr:nvCxnSpPr>
        <xdr:cNvPr id="9" name="Straight Arrow Connector 8">
          <a:extLst>
            <a:ext uri="{FF2B5EF4-FFF2-40B4-BE49-F238E27FC236}">
              <a16:creationId xmlns:a16="http://schemas.microsoft.com/office/drawing/2014/main" id="{00000000-0008-0000-0600-000009000000}"/>
            </a:ext>
          </a:extLst>
        </xdr:cNvPr>
        <xdr:cNvCxnSpPr/>
      </xdr:nvCxnSpPr>
      <xdr:spPr>
        <a:xfrm flipV="1">
          <a:off x="10307411" y="3918857"/>
          <a:ext cx="576943" cy="3986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576943</xdr:colOff>
      <xdr:row>24</xdr:row>
      <xdr:rowOff>239485</xdr:rowOff>
    </xdr:from>
    <xdr:to>
      <xdr:col>17</xdr:col>
      <xdr:colOff>609600</xdr:colOff>
      <xdr:row>24</xdr:row>
      <xdr:rowOff>239486</xdr:rowOff>
    </xdr:to>
    <xdr:cxnSp macro="">
      <xdr:nvCxnSpPr>
        <xdr:cNvPr id="10" name="Straight Arrow Connector 9">
          <a:extLst>
            <a:ext uri="{FF2B5EF4-FFF2-40B4-BE49-F238E27FC236}">
              <a16:creationId xmlns:a16="http://schemas.microsoft.com/office/drawing/2014/main" id="{00000000-0008-0000-0600-00000A000000}"/>
            </a:ext>
          </a:extLst>
        </xdr:cNvPr>
        <xdr:cNvCxnSpPr/>
      </xdr:nvCxnSpPr>
      <xdr:spPr>
        <a:xfrm>
          <a:off x="10263868" y="5287735"/>
          <a:ext cx="642257"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20</xdr:row>
      <xdr:rowOff>283028</xdr:rowOff>
    </xdr:from>
    <xdr:to>
      <xdr:col>19</xdr:col>
      <xdr:colOff>0</xdr:colOff>
      <xdr:row>23</xdr:row>
      <xdr:rowOff>315686</xdr:rowOff>
    </xdr:to>
    <xdr:cxnSp macro="">
      <xdr:nvCxnSpPr>
        <xdr:cNvPr id="11" name="Straight Arrow Connector 10">
          <a:extLst>
            <a:ext uri="{FF2B5EF4-FFF2-40B4-BE49-F238E27FC236}">
              <a16:creationId xmlns:a16="http://schemas.microsoft.com/office/drawing/2014/main" id="{00000000-0008-0000-0600-00000B000000}"/>
            </a:ext>
          </a:extLst>
        </xdr:cNvPr>
        <xdr:cNvCxnSpPr/>
      </xdr:nvCxnSpPr>
      <xdr:spPr>
        <a:xfrm>
          <a:off x="11515725" y="4093028"/>
          <a:ext cx="0" cy="9565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10886</xdr:colOff>
      <xdr:row>31</xdr:row>
      <xdr:rowOff>174172</xdr:rowOff>
    </xdr:from>
    <xdr:to>
      <xdr:col>24</xdr:col>
      <xdr:colOff>0</xdr:colOff>
      <xdr:row>31</xdr:row>
      <xdr:rowOff>174172</xdr:rowOff>
    </xdr:to>
    <xdr:cxnSp macro="">
      <xdr:nvCxnSpPr>
        <xdr:cNvPr id="12" name="Straight Arrow Connector 11">
          <a:extLst>
            <a:ext uri="{FF2B5EF4-FFF2-40B4-BE49-F238E27FC236}">
              <a16:creationId xmlns:a16="http://schemas.microsoft.com/office/drawing/2014/main" id="{00000000-0008-0000-0600-00000C000000}"/>
            </a:ext>
          </a:extLst>
        </xdr:cNvPr>
        <xdr:cNvCxnSpPr/>
      </xdr:nvCxnSpPr>
      <xdr:spPr>
        <a:xfrm flipV="1">
          <a:off x="13965011" y="7279822"/>
          <a:ext cx="598714"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587828</xdr:colOff>
      <xdr:row>30</xdr:row>
      <xdr:rowOff>0</xdr:rowOff>
    </xdr:from>
    <xdr:to>
      <xdr:col>24</xdr:col>
      <xdr:colOff>587828</xdr:colOff>
      <xdr:row>31</xdr:row>
      <xdr:rowOff>10886</xdr:rowOff>
    </xdr:to>
    <xdr:cxnSp macro="">
      <xdr:nvCxnSpPr>
        <xdr:cNvPr id="13" name="Straight Arrow Connector 12">
          <a:extLst>
            <a:ext uri="{FF2B5EF4-FFF2-40B4-BE49-F238E27FC236}">
              <a16:creationId xmlns:a16="http://schemas.microsoft.com/office/drawing/2014/main" id="{00000000-0008-0000-0600-00000D000000}"/>
            </a:ext>
          </a:extLst>
        </xdr:cNvPr>
        <xdr:cNvCxnSpPr/>
      </xdr:nvCxnSpPr>
      <xdr:spPr>
        <a:xfrm>
          <a:off x="15151553" y="6810375"/>
          <a:ext cx="0" cy="3061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205317</xdr:colOff>
      <xdr:row>41</xdr:row>
      <xdr:rowOff>91316</xdr:rowOff>
    </xdr:from>
    <xdr:to>
      <xdr:col>23</xdr:col>
      <xdr:colOff>273844</xdr:colOff>
      <xdr:row>46</xdr:row>
      <xdr:rowOff>10886</xdr:rowOff>
    </xdr:to>
    <xdr:sp macro="" textlink="">
      <xdr:nvSpPr>
        <xdr:cNvPr id="14" name="TextBox 13">
          <a:extLst>
            <a:ext uri="{FF2B5EF4-FFF2-40B4-BE49-F238E27FC236}">
              <a16:creationId xmlns:a16="http://schemas.microsoft.com/office/drawing/2014/main" id="{00000000-0008-0000-0600-00000E000000}"/>
            </a:ext>
          </a:extLst>
        </xdr:cNvPr>
        <xdr:cNvSpPr txBox="1"/>
      </xdr:nvSpPr>
      <xdr:spPr>
        <a:xfrm>
          <a:off x="8646848" y="10033035"/>
          <a:ext cx="5533496" cy="1062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800">
              <a:latin typeface="Lucida Bright" panose="02040602050505020304" pitchFamily="18" charset="0"/>
            </a:rPr>
            <a:t>Yes,</a:t>
          </a:r>
          <a:r>
            <a:rPr lang="en-US" sz="1800" baseline="0">
              <a:latin typeface="Lucida Bright" panose="02040602050505020304" pitchFamily="18" charset="0"/>
            </a:rPr>
            <a:t> the order should be accepted.</a:t>
          </a:r>
          <a:endParaRPr lang="en-US" sz="1800">
            <a:latin typeface="Lucida Bright" panose="02040602050505020304" pitchFamily="18" charset="0"/>
          </a:endParaRPr>
        </a:p>
      </xdr:txBody>
    </xdr:sp>
    <xdr:clientData/>
  </xdr:twoCellAnchor>
  <xdr:twoCellAnchor>
    <xdr:from>
      <xdr:col>17</xdr:col>
      <xdr:colOff>582386</xdr:colOff>
      <xdr:row>32</xdr:row>
      <xdr:rowOff>144236</xdr:rowOff>
    </xdr:from>
    <xdr:to>
      <xdr:col>20</xdr:col>
      <xdr:colOff>87086</xdr:colOff>
      <xdr:row>37</xdr:row>
      <xdr:rowOff>0</xdr:rowOff>
    </xdr:to>
    <xdr:sp macro="" textlink="">
      <xdr:nvSpPr>
        <xdr:cNvPr id="15" name="Oval Callout 37">
          <a:extLst>
            <a:ext uri="{FF2B5EF4-FFF2-40B4-BE49-F238E27FC236}">
              <a16:creationId xmlns:a16="http://schemas.microsoft.com/office/drawing/2014/main" id="{00000000-0008-0000-0600-00000F000000}"/>
            </a:ext>
          </a:extLst>
        </xdr:cNvPr>
        <xdr:cNvSpPr/>
      </xdr:nvSpPr>
      <xdr:spPr>
        <a:xfrm>
          <a:off x="10878911" y="7583261"/>
          <a:ext cx="1333500" cy="1170214"/>
        </a:xfrm>
        <a:prstGeom prst="wedgeEllipseCallout">
          <a:avLst>
            <a:gd name="adj1" fmla="val 6250"/>
            <a:gd name="adj2" fmla="val -1240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Units</a:t>
          </a:r>
          <a:r>
            <a:rPr lang="en-US" sz="1100" baseline="0">
              <a:solidFill>
                <a:schemeClr val="tx2">
                  <a:lumMod val="50000"/>
                </a:schemeClr>
              </a:solidFill>
              <a:latin typeface="Lucida Bright" panose="02040602050505020304" pitchFamily="18" charset="0"/>
            </a:rPr>
            <a:t> to be produced</a:t>
          </a:r>
          <a:endParaRPr lang="en-US" sz="1100">
            <a:solidFill>
              <a:schemeClr val="tx2">
                <a:lumMod val="50000"/>
              </a:schemeClr>
            </a:solidFill>
            <a:latin typeface="Lucida Bright" panose="02040602050505020304" pitchFamily="18" charset="0"/>
          </a:endParaRPr>
        </a:p>
      </xdr:txBody>
    </xdr:sp>
    <xdr:clientData/>
  </xdr:twoCellAnchor>
  <xdr:twoCellAnchor>
    <xdr:from>
      <xdr:col>23</xdr:col>
      <xdr:colOff>295275</xdr:colOff>
      <xdr:row>35</xdr:row>
      <xdr:rowOff>152399</xdr:rowOff>
    </xdr:from>
    <xdr:to>
      <xdr:col>26</xdr:col>
      <xdr:colOff>104775</xdr:colOff>
      <xdr:row>40</xdr:row>
      <xdr:rowOff>76200</xdr:rowOff>
    </xdr:to>
    <xdr:sp macro="" textlink="">
      <xdr:nvSpPr>
        <xdr:cNvPr id="16" name="Oval Callout 38">
          <a:extLst>
            <a:ext uri="{FF2B5EF4-FFF2-40B4-BE49-F238E27FC236}">
              <a16:creationId xmlns:a16="http://schemas.microsoft.com/office/drawing/2014/main" id="{00000000-0008-0000-0600-000010000000}"/>
            </a:ext>
          </a:extLst>
        </xdr:cNvPr>
        <xdr:cNvSpPr/>
      </xdr:nvSpPr>
      <xdr:spPr>
        <a:xfrm>
          <a:off x="14249400" y="8524874"/>
          <a:ext cx="1638300" cy="1209676"/>
        </a:xfrm>
        <a:prstGeom prst="wedgeEllipseCallout">
          <a:avLst>
            <a:gd name="adj1" fmla="val 6250"/>
            <a:gd name="adj2" fmla="val -1240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Total</a:t>
          </a:r>
          <a:r>
            <a:rPr lang="en-US" sz="1100" baseline="0">
              <a:solidFill>
                <a:schemeClr val="tx2">
                  <a:lumMod val="50000"/>
                </a:schemeClr>
              </a:solidFill>
              <a:latin typeface="Lucida Bright" panose="02040602050505020304" pitchFamily="18" charset="0"/>
            </a:rPr>
            <a:t> number of </a:t>
          </a:r>
          <a:r>
            <a:rPr lang="en-US" sz="1100">
              <a:solidFill>
                <a:schemeClr val="tx2">
                  <a:lumMod val="50000"/>
                </a:schemeClr>
              </a:solidFill>
              <a:latin typeface="Lucida Bright" panose="02040602050505020304" pitchFamily="18" charset="0"/>
            </a:rPr>
            <a:t>days</a:t>
          </a:r>
        </a:p>
      </xdr:txBody>
    </xdr:sp>
    <xdr:clientData/>
  </xdr:twoCellAnchor>
  <xdr:twoCellAnchor>
    <xdr:from>
      <xdr:col>14</xdr:col>
      <xdr:colOff>85725</xdr:colOff>
      <xdr:row>32</xdr:row>
      <xdr:rowOff>114299</xdr:rowOff>
    </xdr:from>
    <xdr:to>
      <xdr:col>17</xdr:col>
      <xdr:colOff>238125</xdr:colOff>
      <xdr:row>38</xdr:row>
      <xdr:rowOff>163285</xdr:rowOff>
    </xdr:to>
    <xdr:sp macro="" textlink="">
      <xdr:nvSpPr>
        <xdr:cNvPr id="17" name="Oval Callout 39">
          <a:extLst>
            <a:ext uri="{FF2B5EF4-FFF2-40B4-BE49-F238E27FC236}">
              <a16:creationId xmlns:a16="http://schemas.microsoft.com/office/drawing/2014/main" id="{00000000-0008-0000-0600-000011000000}"/>
            </a:ext>
          </a:extLst>
        </xdr:cNvPr>
        <xdr:cNvSpPr/>
      </xdr:nvSpPr>
      <xdr:spPr>
        <a:xfrm>
          <a:off x="8553450" y="7553324"/>
          <a:ext cx="1981200" cy="1553936"/>
        </a:xfrm>
        <a:prstGeom prst="wedgeEllipseCallout">
          <a:avLst>
            <a:gd name="adj1" fmla="val -12669"/>
            <a:gd name="adj2" fmla="val -958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Expected</a:t>
          </a:r>
          <a:r>
            <a:rPr lang="en-US" sz="1100" baseline="0">
              <a:solidFill>
                <a:schemeClr val="tx2">
                  <a:lumMod val="50000"/>
                </a:schemeClr>
              </a:solidFill>
              <a:latin typeface="Lucida Bright" panose="02040602050505020304" pitchFamily="18" charset="0"/>
            </a:rPr>
            <a:t> </a:t>
          </a:r>
          <a:r>
            <a:rPr lang="en-US" sz="1100">
              <a:solidFill>
                <a:schemeClr val="tx2">
                  <a:lumMod val="50000"/>
                </a:schemeClr>
              </a:solidFill>
              <a:latin typeface="Lucida Bright" panose="02040602050505020304" pitchFamily="18" charset="0"/>
            </a:rPr>
            <a:t>Assembly</a:t>
          </a:r>
          <a:r>
            <a:rPr lang="en-US" sz="1100" baseline="0">
              <a:solidFill>
                <a:schemeClr val="tx2">
                  <a:lumMod val="50000"/>
                </a:schemeClr>
              </a:solidFill>
              <a:latin typeface="Lucida Bright" panose="02040602050505020304" pitchFamily="18" charset="0"/>
            </a:rPr>
            <a:t> time per unit</a:t>
          </a:r>
          <a:endParaRPr lang="en-US" sz="1100">
            <a:solidFill>
              <a:schemeClr val="tx2">
                <a:lumMod val="50000"/>
              </a:schemeClr>
            </a:solidFill>
            <a:latin typeface="Lucida Bright" panose="02040602050505020304" pitchFamily="18" charset="0"/>
          </a:endParaRPr>
        </a:p>
      </xdr:txBody>
    </xdr:sp>
    <xdr:clientData/>
  </xdr:twoCellAnchor>
  <xdr:twoCellAnchor>
    <xdr:from>
      <xdr:col>19</xdr:col>
      <xdr:colOff>161925</xdr:colOff>
      <xdr:row>21</xdr:row>
      <xdr:rowOff>76200</xdr:rowOff>
    </xdr:from>
    <xdr:to>
      <xdr:col>21</xdr:col>
      <xdr:colOff>276225</xdr:colOff>
      <xdr:row>23</xdr:row>
      <xdr:rowOff>123825</xdr:rowOff>
    </xdr:to>
    <xdr:sp macro="" textlink="">
      <xdr:nvSpPr>
        <xdr:cNvPr id="18" name="Oval Callout 40">
          <a:extLst>
            <a:ext uri="{FF2B5EF4-FFF2-40B4-BE49-F238E27FC236}">
              <a16:creationId xmlns:a16="http://schemas.microsoft.com/office/drawing/2014/main" id="{00000000-0008-0000-0600-000012000000}"/>
            </a:ext>
          </a:extLst>
        </xdr:cNvPr>
        <xdr:cNvSpPr/>
      </xdr:nvSpPr>
      <xdr:spPr>
        <a:xfrm>
          <a:off x="11677650" y="4219575"/>
          <a:ext cx="1333500" cy="647700"/>
        </a:xfrm>
        <a:prstGeom prst="wedgeEllipseCallout">
          <a:avLst>
            <a:gd name="adj1" fmla="val -18036"/>
            <a:gd name="adj2" fmla="val -9295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b</a:t>
          </a:r>
        </a:p>
      </xdr:txBody>
    </xdr:sp>
    <xdr:clientData/>
  </xdr:twoCellAnchor>
  <xdr:twoCellAnchor>
    <xdr:from>
      <xdr:col>20</xdr:col>
      <xdr:colOff>443925</xdr:colOff>
      <xdr:row>18</xdr:row>
      <xdr:rowOff>44080</xdr:rowOff>
    </xdr:from>
    <xdr:to>
      <xdr:col>23</xdr:col>
      <xdr:colOff>135003</xdr:colOff>
      <xdr:row>21</xdr:row>
      <xdr:rowOff>42406</xdr:rowOff>
    </xdr:to>
    <xdr:sp macro="" textlink="">
      <xdr:nvSpPr>
        <xdr:cNvPr id="19" name="Oval Callout 41">
          <a:extLst>
            <a:ext uri="{FF2B5EF4-FFF2-40B4-BE49-F238E27FC236}">
              <a16:creationId xmlns:a16="http://schemas.microsoft.com/office/drawing/2014/main" id="{00000000-0008-0000-0600-000013000000}"/>
            </a:ext>
          </a:extLst>
        </xdr:cNvPr>
        <xdr:cNvSpPr/>
      </xdr:nvSpPr>
      <xdr:spPr>
        <a:xfrm rot="11560620" flipH="1" flipV="1">
          <a:off x="12569250" y="3473080"/>
          <a:ext cx="1519878" cy="712701"/>
        </a:xfrm>
        <a:prstGeom prst="wedgeEllipseCallout">
          <a:avLst>
            <a:gd name="adj1" fmla="val 16402"/>
            <a:gd name="adj2" fmla="val 16363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1st</a:t>
          </a:r>
          <a:r>
            <a:rPr lang="en-US" sz="1100" baseline="0">
              <a:solidFill>
                <a:schemeClr val="tx2">
                  <a:lumMod val="50000"/>
                </a:schemeClr>
              </a:solidFill>
              <a:latin typeface="Lucida Bright" panose="02040602050505020304" pitchFamily="18" charset="0"/>
            </a:rPr>
            <a:t> unit assembly time</a:t>
          </a:r>
          <a:endParaRPr lang="en-US" sz="1100">
            <a:solidFill>
              <a:schemeClr val="tx2">
                <a:lumMod val="50000"/>
              </a:schemeClr>
            </a:solidFill>
            <a:latin typeface="Lucida Bright" panose="02040602050505020304" pitchFamily="18" charset="0"/>
          </a:endParaRPr>
        </a:p>
      </xdr:txBody>
    </xdr:sp>
    <xdr:clientData/>
  </xdr:twoCellAnchor>
  <xdr:twoCellAnchor>
    <xdr:from>
      <xdr:col>23</xdr:col>
      <xdr:colOff>80337</xdr:colOff>
      <xdr:row>19</xdr:row>
      <xdr:rowOff>144430</xdr:rowOff>
    </xdr:from>
    <xdr:to>
      <xdr:col>25</xdr:col>
      <xdr:colOff>381015</xdr:colOff>
      <xdr:row>24</xdr:row>
      <xdr:rowOff>37989</xdr:rowOff>
    </xdr:to>
    <xdr:sp macro="" textlink="">
      <xdr:nvSpPr>
        <xdr:cNvPr id="20" name="Oval Callout 42">
          <a:extLst>
            <a:ext uri="{FF2B5EF4-FFF2-40B4-BE49-F238E27FC236}">
              <a16:creationId xmlns:a16="http://schemas.microsoft.com/office/drawing/2014/main" id="{00000000-0008-0000-0600-000014000000}"/>
            </a:ext>
          </a:extLst>
        </xdr:cNvPr>
        <xdr:cNvSpPr/>
      </xdr:nvSpPr>
      <xdr:spPr>
        <a:xfrm rot="11560620" flipH="1" flipV="1">
          <a:off x="14034462" y="3763930"/>
          <a:ext cx="1519878" cy="1322309"/>
        </a:xfrm>
        <a:prstGeom prst="wedgeEllipseCallout">
          <a:avLst>
            <a:gd name="adj1" fmla="val 18604"/>
            <a:gd name="adj2" fmla="val 14152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Total</a:t>
          </a:r>
          <a:r>
            <a:rPr lang="en-US" sz="1100" baseline="0">
              <a:solidFill>
                <a:schemeClr val="tx2">
                  <a:lumMod val="50000"/>
                </a:schemeClr>
              </a:solidFill>
              <a:latin typeface="Lucida Bright" panose="02040602050505020304" pitchFamily="18" charset="0"/>
            </a:rPr>
            <a:t> Expected Order assembly time</a:t>
          </a:r>
          <a:endParaRPr lang="en-US" sz="1100">
            <a:solidFill>
              <a:schemeClr val="tx2">
                <a:lumMod val="50000"/>
              </a:schemeClr>
            </a:solidFill>
            <a:latin typeface="Lucida Bright" panose="02040602050505020304" pitchFamily="18" charset="0"/>
          </a:endParaRPr>
        </a:p>
      </xdr:txBody>
    </xdr:sp>
    <xdr:clientData/>
  </xdr:twoCellAnchor>
  <xdr:twoCellAnchor>
    <xdr:from>
      <xdr:col>20</xdr:col>
      <xdr:colOff>438150</xdr:colOff>
      <xdr:row>35</xdr:row>
      <xdr:rowOff>95250</xdr:rowOff>
    </xdr:from>
    <xdr:to>
      <xdr:col>22</xdr:col>
      <xdr:colOff>552450</xdr:colOff>
      <xdr:row>40</xdr:row>
      <xdr:rowOff>43543</xdr:rowOff>
    </xdr:to>
    <xdr:sp macro="" textlink="">
      <xdr:nvSpPr>
        <xdr:cNvPr id="21" name="Oval Callout 43">
          <a:extLst>
            <a:ext uri="{FF2B5EF4-FFF2-40B4-BE49-F238E27FC236}">
              <a16:creationId xmlns:a16="http://schemas.microsoft.com/office/drawing/2014/main" id="{00000000-0008-0000-0600-000015000000}"/>
            </a:ext>
          </a:extLst>
        </xdr:cNvPr>
        <xdr:cNvSpPr/>
      </xdr:nvSpPr>
      <xdr:spPr>
        <a:xfrm>
          <a:off x="12563475" y="8467725"/>
          <a:ext cx="1333500" cy="1234168"/>
        </a:xfrm>
        <a:prstGeom prst="wedgeEllipseCallout">
          <a:avLst>
            <a:gd name="adj1" fmla="val 6250"/>
            <a:gd name="adj2" fmla="val -1240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tx2">
                  <a:lumMod val="50000"/>
                </a:schemeClr>
              </a:solidFill>
              <a:latin typeface="Lucida Bright" panose="02040602050505020304" pitchFamily="18" charset="0"/>
            </a:rPr>
            <a:t>Work</a:t>
          </a:r>
          <a:r>
            <a:rPr lang="en-US" sz="1100" baseline="0">
              <a:solidFill>
                <a:schemeClr val="tx2">
                  <a:lumMod val="50000"/>
                </a:schemeClr>
              </a:solidFill>
              <a:latin typeface="Lucida Bright" panose="02040602050505020304" pitchFamily="18" charset="0"/>
            </a:rPr>
            <a:t> hours per day</a:t>
          </a:r>
          <a:endParaRPr lang="en-US" sz="1100">
            <a:solidFill>
              <a:schemeClr val="tx2">
                <a:lumMod val="50000"/>
              </a:schemeClr>
            </a:solidFill>
            <a:latin typeface="Lucida Bright" panose="02040602050505020304" pitchFamily="18" charset="0"/>
          </a:endParaRPr>
        </a:p>
      </xdr:txBody>
    </xdr:sp>
    <xdr:clientData/>
  </xdr:twoCellAnchor>
  <xdr:twoCellAnchor>
    <xdr:from>
      <xdr:col>14</xdr:col>
      <xdr:colOff>571500</xdr:colOff>
      <xdr:row>1</xdr:row>
      <xdr:rowOff>59531</xdr:rowOff>
    </xdr:from>
    <xdr:to>
      <xdr:col>20</xdr:col>
      <xdr:colOff>458370</xdr:colOff>
      <xdr:row>5</xdr:row>
      <xdr:rowOff>23812</xdr:rowOff>
    </xdr:to>
    <xdr:sp macro="" textlink="">
      <xdr:nvSpPr>
        <xdr:cNvPr id="22" name="Rounded Rectangle 4">
          <a:extLst>
            <a:ext uri="{FF2B5EF4-FFF2-40B4-BE49-F238E27FC236}">
              <a16:creationId xmlns:a16="http://schemas.microsoft.com/office/drawing/2014/main" id="{00000000-0008-0000-0600-000016000000}"/>
            </a:ext>
          </a:extLst>
        </xdr:cNvPr>
        <xdr:cNvSpPr/>
      </xdr:nvSpPr>
      <xdr:spPr>
        <a:xfrm>
          <a:off x="9013031" y="250031"/>
          <a:ext cx="3530183" cy="726281"/>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3</xdr:col>
      <xdr:colOff>500063</xdr:colOff>
      <xdr:row>7</xdr:row>
      <xdr:rowOff>178593</xdr:rowOff>
    </xdr:from>
    <xdr:to>
      <xdr:col>10</xdr:col>
      <xdr:colOff>571499</xdr:colOff>
      <xdr:row>11</xdr:row>
      <xdr:rowOff>178592</xdr:rowOff>
    </xdr:to>
    <xdr:sp macro="" textlink="">
      <xdr:nvSpPr>
        <xdr:cNvPr id="23" name="TextBox 22">
          <a:extLst>
            <a:ext uri="{FF2B5EF4-FFF2-40B4-BE49-F238E27FC236}">
              <a16:creationId xmlns:a16="http://schemas.microsoft.com/office/drawing/2014/main" id="{00000000-0008-0000-0600-000017000000}"/>
            </a:ext>
          </a:extLst>
        </xdr:cNvPr>
        <xdr:cNvSpPr txBox="1"/>
      </xdr:nvSpPr>
      <xdr:spPr>
        <a:xfrm>
          <a:off x="2321719" y="1512093"/>
          <a:ext cx="4321968" cy="761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800" b="0" i="0" baseline="0">
              <a:solidFill>
                <a:srgbClr val="C00000"/>
              </a:solidFill>
              <a:latin typeface="Lucida Bright" panose="02040602050505020304" pitchFamily="18" charset="0"/>
            </a:rPr>
            <a:t>Optional</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89808</xdr:colOff>
      <xdr:row>0</xdr:row>
      <xdr:rowOff>106135</xdr:rowOff>
    </xdr:from>
    <xdr:to>
      <xdr:col>3</xdr:col>
      <xdr:colOff>97972</xdr:colOff>
      <xdr:row>6</xdr:row>
      <xdr:rowOff>48986</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14648" y="1061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4</xdr:col>
      <xdr:colOff>22224</xdr:colOff>
      <xdr:row>1</xdr:row>
      <xdr:rowOff>107949</xdr:rowOff>
    </xdr:from>
    <xdr:to>
      <xdr:col>11</xdr:col>
      <xdr:colOff>812800</xdr:colOff>
      <xdr:row>5</xdr:row>
      <xdr:rowOff>50800</xdr:rowOff>
    </xdr:to>
    <xdr:sp macro="" textlink="">
      <xdr:nvSpPr>
        <xdr:cNvPr id="3" name="Rounded Rectangle 2">
          <a:extLst>
            <a:ext uri="{FF2B5EF4-FFF2-40B4-BE49-F238E27FC236}">
              <a16:creationId xmlns:a16="http://schemas.microsoft.com/office/drawing/2014/main" id="{00000000-0008-0000-0700-000003000000}"/>
            </a:ext>
          </a:extLst>
        </xdr:cNvPr>
        <xdr:cNvSpPr/>
      </xdr:nvSpPr>
      <xdr:spPr>
        <a:xfrm>
          <a:off x="2521584" y="290829"/>
          <a:ext cx="5233036" cy="6743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Learning Curves 2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446844</xdr:colOff>
      <xdr:row>14</xdr:row>
      <xdr:rowOff>7289</xdr:rowOff>
    </xdr:from>
    <xdr:to>
      <xdr:col>13</xdr:col>
      <xdr:colOff>110898</xdr:colOff>
      <xdr:row>39</xdr:row>
      <xdr:rowOff>369092</xdr:rowOff>
    </xdr:to>
    <xdr:sp macro="" textlink="">
      <xdr:nvSpPr>
        <xdr:cNvPr id="27" name="TextBox 26">
          <a:extLst>
            <a:ext uri="{FF2B5EF4-FFF2-40B4-BE49-F238E27FC236}">
              <a16:creationId xmlns:a16="http://schemas.microsoft.com/office/drawing/2014/main" id="{00000000-0008-0000-0700-00001B000000}"/>
            </a:ext>
          </a:extLst>
        </xdr:cNvPr>
        <xdr:cNvSpPr txBox="1"/>
      </xdr:nvSpPr>
      <xdr:spPr>
        <a:xfrm>
          <a:off x="1054063" y="2674289"/>
          <a:ext cx="6891148" cy="68388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i="0">
              <a:solidFill>
                <a:schemeClr val="bg1"/>
              </a:solidFill>
              <a:latin typeface="Lucida Bright" panose="02040602050505020304" pitchFamily="18" charset="0"/>
            </a:rPr>
            <a:t>Russell</a:t>
          </a:r>
          <a:r>
            <a:rPr lang="en-US" sz="800" b="0" i="0" baseline="0">
              <a:solidFill>
                <a:schemeClr val="bg1"/>
              </a:solidFill>
              <a:latin typeface="Lucida Bright" panose="02040602050505020304" pitchFamily="18" charset="0"/>
            </a:rPr>
            <a:t> 789</a:t>
          </a:r>
        </a:p>
        <a:p>
          <a:r>
            <a:rPr lang="en-US" sz="1400" b="0" i="0" baseline="0">
              <a:latin typeface="Lucida Bright" panose="02040602050505020304" pitchFamily="18" charset="0"/>
            </a:rPr>
            <a:t>Paulette and Maureen, two undergraduates at CSUSM, produce customized personal computer systems at night in their dorm. They shop around and purchase cheap components and then put together generic personal computers, which have various special features, for faculty, students, and local businesses.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They have recently received their biggest order to date from the operations management department of the university for 36 customized personal computers.</a:t>
          </a:r>
        </a:p>
        <a:p>
          <a:r>
            <a:rPr lang="en-US" sz="1400" b="0" i="0" baseline="0">
              <a:latin typeface="Lucida Bright" panose="02040602050505020304" pitchFamily="18" charset="0"/>
            </a:rPr>
            <a:t> </a:t>
          </a:r>
        </a:p>
        <a:p>
          <a:r>
            <a:rPr lang="en-US" sz="1400" b="0" i="0" baseline="0">
              <a:latin typeface="Lucida Bright" panose="02040602050505020304" pitchFamily="18" charset="0"/>
            </a:rPr>
            <a:t>It is near the end of the university's fiscal year, and the computers are needed quickly to charge them on this year's budget. Paulette and Maureen assembled the first computer as a trial and found that it took them 18 hours of direct labor.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To determine if they can fill the order in the time allotted, they want to apply the learning curve effect to determine how much time 36th unit will require to assemble. Based on past experience they believe their learning curve is 80 percent.</a:t>
          </a:r>
        </a:p>
        <a:p>
          <a:endParaRPr lang="en-US" sz="1400" b="0" i="0" baseline="0">
            <a:latin typeface="Lucida Bright" panose="02040602050505020304" pitchFamily="18" charset="0"/>
          </a:endParaRPr>
        </a:p>
        <a:p>
          <a:r>
            <a:rPr lang="en-US" sz="1400" b="0" i="0" baseline="0">
              <a:latin typeface="Lucida Bright" panose="02040602050505020304" pitchFamily="18" charset="0"/>
            </a:rPr>
            <a:t>Based on this findings, Paulette and Maureen will develop the methods and procedures to consistently assemble within that timeframe..</a:t>
          </a:r>
        </a:p>
        <a:p>
          <a:endParaRPr lang="en-US" sz="1400" b="0" i="0" baseline="0">
            <a:latin typeface="Lucida Bright" panose="02040602050505020304" pitchFamily="18" charset="0"/>
          </a:endParaRPr>
        </a:p>
        <a:p>
          <a:r>
            <a:rPr lang="en-US" sz="1400" b="0" i="0" baseline="0">
              <a:latin typeface="Lucida Bright" panose="02040602050505020304" pitchFamily="18" charset="0"/>
            </a:rPr>
            <a:t>Lets assume that the team can work 4 hours per day (after classes and study time.) </a:t>
          </a:r>
        </a:p>
        <a:p>
          <a:endParaRPr lang="en-US" sz="1400" b="0" i="0" baseline="0">
            <a:latin typeface="Lucida Bright" panose="02040602050505020304" pitchFamily="18" charset="0"/>
          </a:endParaRPr>
        </a:p>
        <a:p>
          <a:r>
            <a:rPr lang="en-US" sz="1400" b="0" i="0" baseline="0">
              <a:latin typeface="Lucida Bright" panose="02040602050505020304" pitchFamily="18" charset="0"/>
            </a:rPr>
            <a:t>The university needs to take the delivery in 60 days. Should the order be accepted by Paulette and Maureen.</a:t>
          </a:r>
        </a:p>
      </xdr:txBody>
    </xdr:sp>
    <xdr:clientData/>
  </xdr:twoCellAnchor>
  <xdr:twoCellAnchor>
    <xdr:from>
      <xdr:col>13</xdr:col>
      <xdr:colOff>575394</xdr:colOff>
      <xdr:row>5</xdr:row>
      <xdr:rowOff>41650</xdr:rowOff>
    </xdr:from>
    <xdr:to>
      <xdr:col>13</xdr:col>
      <xdr:colOff>607144</xdr:colOff>
      <xdr:row>38</xdr:row>
      <xdr:rowOff>31067</xdr:rowOff>
    </xdr:to>
    <xdr:cxnSp macro="">
      <xdr:nvCxnSpPr>
        <xdr:cNvPr id="28" name="Straight Connector 27">
          <a:extLst>
            <a:ext uri="{FF2B5EF4-FFF2-40B4-BE49-F238E27FC236}">
              <a16:creationId xmlns:a16="http://schemas.microsoft.com/office/drawing/2014/main" id="{00000000-0008-0000-0700-00001C000000}"/>
            </a:ext>
          </a:extLst>
        </xdr:cNvPr>
        <xdr:cNvCxnSpPr/>
      </xdr:nvCxnSpPr>
      <xdr:spPr>
        <a:xfrm>
          <a:off x="8409707" y="994150"/>
          <a:ext cx="31750" cy="785944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500063</xdr:colOff>
      <xdr:row>3</xdr:row>
      <xdr:rowOff>115093</xdr:rowOff>
    </xdr:from>
    <xdr:to>
      <xdr:col>20</xdr:col>
      <xdr:colOff>166687</xdr:colOff>
      <xdr:row>8</xdr:row>
      <xdr:rowOff>23812</xdr:rowOff>
    </xdr:to>
    <xdr:sp macro="" textlink="">
      <xdr:nvSpPr>
        <xdr:cNvPr id="22" name="Rounded Rectangle 4">
          <a:hlinkClick xmlns:r="http://schemas.openxmlformats.org/officeDocument/2006/relationships" r:id="rId2"/>
          <a:extLst>
            <a:ext uri="{FF2B5EF4-FFF2-40B4-BE49-F238E27FC236}">
              <a16:creationId xmlns:a16="http://schemas.microsoft.com/office/drawing/2014/main" id="{00000000-0008-0000-0700-000016000000}"/>
            </a:ext>
          </a:extLst>
        </xdr:cNvPr>
        <xdr:cNvSpPr/>
      </xdr:nvSpPr>
      <xdr:spPr>
        <a:xfrm>
          <a:off x="8941594" y="686593"/>
          <a:ext cx="3309937" cy="861219"/>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To Solution</a:t>
          </a:r>
        </a:p>
      </xdr:txBody>
    </xdr:sp>
    <xdr:clientData/>
  </xdr:twoCellAnchor>
  <xdr:twoCellAnchor>
    <xdr:from>
      <xdr:col>4</xdr:col>
      <xdr:colOff>226219</xdr:colOff>
      <xdr:row>8</xdr:row>
      <xdr:rowOff>11907</xdr:rowOff>
    </xdr:from>
    <xdr:to>
      <xdr:col>11</xdr:col>
      <xdr:colOff>297656</xdr:colOff>
      <xdr:row>12</xdr:row>
      <xdr:rowOff>11906</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2655094" y="1535907"/>
          <a:ext cx="4321968" cy="761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800" b="0" i="0" baseline="0">
              <a:solidFill>
                <a:srgbClr val="C00000"/>
              </a:solidFill>
              <a:latin typeface="Lucida Bright" panose="02040602050505020304" pitchFamily="18" charset="0"/>
            </a:rPr>
            <a:t>Optional</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462645</xdr:colOff>
      <xdr:row>0</xdr:row>
      <xdr:rowOff>160564</xdr:rowOff>
    </xdr:from>
    <xdr:to>
      <xdr:col>3</xdr:col>
      <xdr:colOff>408215</xdr:colOff>
      <xdr:row>6</xdr:row>
      <xdr:rowOff>176893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462645" y="160564"/>
          <a:ext cx="1782534" cy="11593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4</xdr:col>
      <xdr:colOff>458333</xdr:colOff>
      <xdr:row>1</xdr:row>
      <xdr:rowOff>96384</xdr:rowOff>
    </xdr:from>
    <xdr:to>
      <xdr:col>14</xdr:col>
      <xdr:colOff>228599</xdr:colOff>
      <xdr:row>5</xdr:row>
      <xdr:rowOff>114301</xdr:rowOff>
    </xdr:to>
    <xdr:sp macro="" textlink="">
      <xdr:nvSpPr>
        <xdr:cNvPr id="3" name="Rounded Rectangle 4">
          <a:extLst>
            <a:ext uri="{FF2B5EF4-FFF2-40B4-BE49-F238E27FC236}">
              <a16:creationId xmlns:a16="http://schemas.microsoft.com/office/drawing/2014/main" id="{00000000-0008-0000-0800-000003000000}"/>
            </a:ext>
          </a:extLst>
        </xdr:cNvPr>
        <xdr:cNvSpPr/>
      </xdr:nvSpPr>
      <xdr:spPr>
        <a:xfrm>
          <a:off x="2940276" y="281441"/>
          <a:ext cx="5909809" cy="75814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baseline="0">
              <a:solidFill>
                <a:srgbClr val="FF0000"/>
              </a:solidFill>
              <a:latin typeface="Lucida Bright" panose="02040602050505020304" pitchFamily="18" charset="0"/>
              <a:cs typeface="FrankRuehl" panose="020E0503060101010101" pitchFamily="34" charset="-79"/>
            </a:rPr>
            <a:t>Check</a:t>
          </a:r>
          <a:r>
            <a:rPr lang="en-US" sz="3600" b="0" i="0" baseline="0">
              <a:solidFill>
                <a:schemeClr val="accent4">
                  <a:lumMod val="50000"/>
                </a:schemeClr>
              </a:solidFill>
              <a:latin typeface="Lucida Bright" panose="02040602050505020304" pitchFamily="18" charset="0"/>
              <a:cs typeface="FrankRuehl" panose="020E0503060101010101" pitchFamily="34" charset="-79"/>
            </a:rPr>
            <a:t> Learning</a:t>
          </a:r>
          <a:r>
            <a:rPr lang="en-US" sz="3200" b="0" i="0" baseline="0">
              <a:solidFill>
                <a:schemeClr val="accent4">
                  <a:lumMod val="50000"/>
                </a:schemeClr>
              </a:solidFill>
              <a:latin typeface="Lucida Bright" panose="02040602050505020304" pitchFamily="18" charset="0"/>
              <a:cs typeface="FrankRuehl" panose="020E0503060101010101" pitchFamily="34" charset="-79"/>
            </a:rPr>
            <a:t> Curves 1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183849</xdr:colOff>
      <xdr:row>9</xdr:row>
      <xdr:rowOff>139395</xdr:rowOff>
    </xdr:from>
    <xdr:to>
      <xdr:col>12</xdr:col>
      <xdr:colOff>215599</xdr:colOff>
      <xdr:row>40</xdr:row>
      <xdr:rowOff>306612</xdr:rowOff>
    </xdr:to>
    <xdr:cxnSp macro="">
      <xdr:nvCxnSpPr>
        <xdr:cNvPr id="5" name="Straight Connector 4">
          <a:extLst>
            <a:ext uri="{FF2B5EF4-FFF2-40B4-BE49-F238E27FC236}">
              <a16:creationId xmlns:a16="http://schemas.microsoft.com/office/drawing/2014/main" id="{00000000-0008-0000-0800-000005000000}"/>
            </a:ext>
          </a:extLst>
        </xdr:cNvPr>
        <xdr:cNvCxnSpPr/>
      </xdr:nvCxnSpPr>
      <xdr:spPr>
        <a:xfrm>
          <a:off x="7499049" y="1282395"/>
          <a:ext cx="31750" cy="793961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571499</xdr:colOff>
      <xdr:row>16</xdr:row>
      <xdr:rowOff>48796</xdr:rowOff>
    </xdr:from>
    <xdr:to>
      <xdr:col>23</xdr:col>
      <xdr:colOff>149677</xdr:colOff>
      <xdr:row>19</xdr:row>
      <xdr:rowOff>54429</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8463642" y="3096796"/>
          <a:ext cx="5089071" cy="5771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1"/>
              </a:solidFill>
              <a:latin typeface="Lucida Bright" panose="02040602050505020304" pitchFamily="18" charset="0"/>
            </a:rPr>
            <a:t>Break</a:t>
          </a:r>
          <a:r>
            <a:rPr lang="en-US" sz="1800" b="1" baseline="0">
              <a:solidFill>
                <a:schemeClr val="tx1"/>
              </a:solidFill>
              <a:latin typeface="Lucida Bright" panose="02040602050505020304" pitchFamily="18" charset="0"/>
            </a:rPr>
            <a:t> down of the calculations in Excel.</a:t>
          </a:r>
          <a:endParaRPr lang="en-US" sz="1800" b="1">
            <a:solidFill>
              <a:schemeClr val="tx1"/>
            </a:solidFill>
            <a:latin typeface="Lucida Bright" panose="02040602050505020304" pitchFamily="18" charset="0"/>
          </a:endParaRPr>
        </a:p>
      </xdr:txBody>
    </xdr:sp>
    <xdr:clientData/>
  </xdr:twoCellAnchor>
  <xdr:twoCellAnchor>
    <xdr:from>
      <xdr:col>15</xdr:col>
      <xdr:colOff>408780</xdr:colOff>
      <xdr:row>1</xdr:row>
      <xdr:rowOff>12474</xdr:rowOff>
    </xdr:from>
    <xdr:to>
      <xdr:col>22</xdr:col>
      <xdr:colOff>109120</xdr:colOff>
      <xdr:row>5</xdr:row>
      <xdr:rowOff>68036</xdr:rowOff>
    </xdr:to>
    <xdr:sp macro="" textlink="">
      <xdr:nvSpPr>
        <xdr:cNvPr id="12" name="Rounded Rectangle 4">
          <a:extLst>
            <a:ext uri="{FF2B5EF4-FFF2-40B4-BE49-F238E27FC236}">
              <a16:creationId xmlns:a16="http://schemas.microsoft.com/office/drawing/2014/main" id="{00000000-0008-0000-0800-00000C000000}"/>
            </a:ext>
          </a:extLst>
        </xdr:cNvPr>
        <xdr:cNvSpPr/>
      </xdr:nvSpPr>
      <xdr:spPr>
        <a:xfrm>
          <a:off x="9525566" y="202974"/>
          <a:ext cx="3564768" cy="817562"/>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0</xdr:col>
      <xdr:colOff>323169</xdr:colOff>
      <xdr:row>8</xdr:row>
      <xdr:rowOff>62932</xdr:rowOff>
    </xdr:from>
    <xdr:to>
      <xdr:col>12</xdr:col>
      <xdr:colOff>2834</xdr:colOff>
      <xdr:row>35</xdr:row>
      <xdr:rowOff>136072</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323169" y="1586932"/>
          <a:ext cx="7027522" cy="63052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bg1"/>
              </a:solidFill>
              <a:latin typeface="Lucida Bright" panose="02040602050505020304" pitchFamily="18" charset="0"/>
            </a:rPr>
            <a:t>Russell 793</a:t>
          </a:r>
        </a:p>
        <a:p>
          <a:r>
            <a:rPr lang="en-US" sz="2000">
              <a:latin typeface="Lucida Bright" panose="02040602050505020304" pitchFamily="18" charset="0"/>
            </a:rPr>
            <a:t>A military contractor is manufacturing an electronic component for a weapon system.</a:t>
          </a:r>
        </a:p>
        <a:p>
          <a:endParaRPr lang="en-US" sz="2000">
            <a:latin typeface="Lucida Bright" panose="02040602050505020304" pitchFamily="18" charset="0"/>
          </a:endParaRPr>
        </a:p>
        <a:p>
          <a:r>
            <a:rPr lang="en-US" sz="2000">
              <a:latin typeface="Lucida Bright" panose="02040602050505020304" pitchFamily="18" charset="0"/>
            </a:rPr>
            <a:t> It is estimated from the production of a prototype</a:t>
          </a:r>
          <a:r>
            <a:rPr lang="en-US" sz="2000" baseline="0">
              <a:latin typeface="Lucida Bright" panose="02040602050505020304" pitchFamily="18" charset="0"/>
            </a:rPr>
            <a:t> unit that </a:t>
          </a:r>
          <a:r>
            <a:rPr lang="en-US" sz="2000" b="1" baseline="0">
              <a:solidFill>
                <a:srgbClr val="FF0000"/>
              </a:solidFill>
              <a:latin typeface="Lucida Bright" panose="02040602050505020304" pitchFamily="18" charset="0"/>
            </a:rPr>
            <a:t>176</a:t>
          </a:r>
          <a:r>
            <a:rPr lang="en-US" sz="2000" baseline="0">
              <a:latin typeface="Lucida Bright" panose="02040602050505020304" pitchFamily="18" charset="0"/>
            </a:rPr>
            <a:t> hours of direct labor will be required to produce the first unit. </a:t>
          </a:r>
        </a:p>
        <a:p>
          <a:endParaRPr lang="en-US" sz="2000" baseline="0">
            <a:latin typeface="Lucida Bright" panose="02040602050505020304" pitchFamily="18" charset="0"/>
          </a:endParaRPr>
        </a:p>
        <a:p>
          <a:r>
            <a:rPr lang="en-US" sz="2000" baseline="0">
              <a:latin typeface="Lucida Bright" panose="02040602050505020304" pitchFamily="18" charset="0"/>
            </a:rPr>
            <a:t>The industrial standard learning  curve for this type of components is</a:t>
          </a:r>
          <a:r>
            <a:rPr lang="en-US" sz="2000" b="1" baseline="0">
              <a:solidFill>
                <a:srgbClr val="FF0000"/>
              </a:solidFill>
              <a:latin typeface="Lucida Bright" panose="02040602050505020304" pitchFamily="18" charset="0"/>
            </a:rPr>
            <a:t> 90 %</a:t>
          </a:r>
          <a:r>
            <a:rPr lang="en-US" sz="2000" baseline="0">
              <a:latin typeface="Lucida Bright" panose="02040602050505020304" pitchFamily="18" charset="0"/>
            </a:rPr>
            <a:t>. That means that the nth unit will require 90% of the time required to produce the first unit.</a:t>
          </a:r>
        </a:p>
        <a:p>
          <a:endParaRPr lang="en-US" sz="2000" baseline="0">
            <a:latin typeface="Lucida Bright" panose="02040602050505020304" pitchFamily="18" charset="0"/>
          </a:endParaRPr>
        </a:p>
        <a:p>
          <a:r>
            <a:rPr lang="en-US" sz="2000" baseline="0">
              <a:latin typeface="Lucida Bright" panose="02040602050505020304" pitchFamily="18" charset="0"/>
            </a:rPr>
            <a:t>The contractor wants to know the labor hours that will be required for the </a:t>
          </a:r>
          <a:r>
            <a:rPr lang="en-US" sz="2000" b="1" baseline="0">
              <a:solidFill>
                <a:srgbClr val="FF0000"/>
              </a:solidFill>
              <a:latin typeface="Lucida Bright" panose="02040602050505020304" pitchFamily="18" charset="0"/>
            </a:rPr>
            <a:t>144</a:t>
          </a:r>
          <a:r>
            <a:rPr lang="en-US" sz="2000" baseline="0">
              <a:latin typeface="Lucida Bright" panose="02040602050505020304" pitchFamily="18" charset="0"/>
            </a:rPr>
            <a:t>th (and last) unit produced.</a:t>
          </a:r>
        </a:p>
        <a:p>
          <a:endParaRPr lang="en-US" sz="2000" baseline="0">
            <a:latin typeface="Lucida Bright" panose="02040602050505020304" pitchFamily="18" charset="0"/>
          </a:endParaRPr>
        </a:p>
        <a:p>
          <a:r>
            <a:rPr lang="en-US" sz="2000" baseline="0">
              <a:latin typeface="Lucida Bright" panose="02040602050505020304" pitchFamily="18" charset="0"/>
            </a:rPr>
            <a:t>Use the </a:t>
          </a:r>
          <a:r>
            <a:rPr lang="en-US" sz="2000" b="1" baseline="0">
              <a:solidFill>
                <a:srgbClr val="C00000"/>
              </a:solidFill>
              <a:latin typeface="Lucida Bright" panose="02040602050505020304" pitchFamily="18" charset="0"/>
            </a:rPr>
            <a:t>logarithmic </a:t>
          </a:r>
          <a:r>
            <a:rPr lang="en-US" sz="2000" baseline="0">
              <a:latin typeface="Lucida Bright" panose="02040602050505020304" pitchFamily="18" charset="0"/>
            </a:rPr>
            <a:t>approach.</a:t>
          </a:r>
          <a:endParaRPr lang="en-US" sz="2000">
            <a:latin typeface="Lucida Bright" panose="02040602050505020304" pitchFamily="18" charset="0"/>
          </a:endParaRPr>
        </a:p>
      </xdr:txBody>
    </xdr:sp>
    <xdr:clientData/>
  </xdr:twoCellAnchor>
  <xdr:twoCellAnchor>
    <xdr:from>
      <xdr:col>26</xdr:col>
      <xdr:colOff>0</xdr:colOff>
      <xdr:row>4</xdr:row>
      <xdr:rowOff>120763</xdr:rowOff>
    </xdr:from>
    <xdr:to>
      <xdr:col>38</xdr:col>
      <xdr:colOff>40820</xdr:colOff>
      <xdr:row>44</xdr:row>
      <xdr:rowOff>239486</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15457714" y="860992"/>
          <a:ext cx="7486649" cy="9480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latin typeface="Lucida Bright" panose="02040602050505020304" pitchFamily="18" charset="0"/>
            </a:rPr>
            <a:t>Step 1.</a:t>
          </a:r>
        </a:p>
        <a:p>
          <a:r>
            <a:rPr lang="en-US" sz="1800" b="1" baseline="0">
              <a:solidFill>
                <a:schemeClr val="accent3">
                  <a:lumMod val="50000"/>
                </a:schemeClr>
              </a:solidFill>
              <a:latin typeface="Lucida Bright" panose="02040602050505020304" pitchFamily="18" charset="0"/>
            </a:rPr>
            <a:t>Identify the number of units of interest (T</a:t>
          </a:r>
          <a:r>
            <a:rPr lang="en-US" sz="1400" b="1" baseline="0">
              <a:solidFill>
                <a:schemeClr val="accent3">
                  <a:lumMod val="50000"/>
                </a:schemeClr>
              </a:solidFill>
              <a:latin typeface="Lucida Bright" panose="02040602050505020304" pitchFamily="18" charset="0"/>
            </a:rPr>
            <a:t>N</a:t>
          </a:r>
          <a:r>
            <a:rPr lang="en-US" sz="1800" b="1" baseline="0">
              <a:solidFill>
                <a:schemeClr val="accent3">
                  <a:lumMod val="50000"/>
                </a:schemeClr>
              </a:solidFill>
              <a:latin typeface="Lucida Bright" panose="02040602050505020304" pitchFamily="18" charset="0"/>
            </a:rPr>
            <a:t>)</a:t>
          </a:r>
        </a:p>
        <a:p>
          <a:r>
            <a:rPr lang="en-US" sz="1800" baseline="0">
              <a:latin typeface="Lucida Bright" panose="02040602050505020304" pitchFamily="18" charset="0"/>
            </a:rPr>
            <a:t>In this problem this number is: </a:t>
          </a:r>
          <a:r>
            <a:rPr lang="en-US" sz="1800" b="1" baseline="0">
              <a:solidFill>
                <a:srgbClr val="C00000"/>
              </a:solidFill>
              <a:latin typeface="Lucida Bright" panose="02040602050505020304" pitchFamily="18" charset="0"/>
            </a:rPr>
            <a:t>144</a:t>
          </a:r>
        </a:p>
        <a:p>
          <a:endParaRPr lang="en-US" sz="1800" baseline="0">
            <a:latin typeface="Lucida Bright" panose="02040602050505020304" pitchFamily="18" charset="0"/>
          </a:endParaRPr>
        </a:p>
        <a:p>
          <a:r>
            <a:rPr lang="en-US" sz="1800" b="1" baseline="0">
              <a:solidFill>
                <a:srgbClr val="C00000"/>
              </a:solidFill>
              <a:latin typeface="Lucida Bright" panose="02040602050505020304" pitchFamily="18" charset="0"/>
            </a:rPr>
            <a:t>Step2:</a:t>
          </a:r>
        </a:p>
        <a:p>
          <a:r>
            <a:rPr lang="en-US" sz="1800" b="1" baseline="0">
              <a:solidFill>
                <a:schemeClr val="accent3">
                  <a:lumMod val="50000"/>
                </a:schemeClr>
              </a:solidFill>
              <a:latin typeface="Lucida Bright" panose="02040602050505020304" pitchFamily="18" charset="0"/>
            </a:rPr>
            <a:t>Identify time required to produce the first unit.</a:t>
          </a:r>
        </a:p>
        <a:p>
          <a:r>
            <a:rPr lang="en-US" sz="1800" b="0" baseline="0">
              <a:latin typeface="Lucida Bright" panose="02040602050505020304" pitchFamily="18" charset="0"/>
            </a:rPr>
            <a:t>In this problem this time is: </a:t>
          </a:r>
          <a:r>
            <a:rPr lang="en-US" sz="1800" b="1" baseline="0">
              <a:solidFill>
                <a:srgbClr val="C00000"/>
              </a:solidFill>
              <a:latin typeface="Lucida Bright" panose="02040602050505020304" pitchFamily="18" charset="0"/>
            </a:rPr>
            <a:t>176 hours.</a:t>
          </a:r>
        </a:p>
        <a:p>
          <a:endParaRPr lang="en-US" sz="1800" baseline="0">
            <a:solidFill>
              <a:srgbClr val="C00000"/>
            </a:solidFill>
            <a:latin typeface="Lucida Bright" panose="02040602050505020304" pitchFamily="18" charset="0"/>
          </a:endParaRPr>
        </a:p>
        <a:p>
          <a:r>
            <a:rPr lang="en-US" sz="1800" b="1" baseline="0">
              <a:solidFill>
                <a:srgbClr val="C00000"/>
              </a:solidFill>
              <a:latin typeface="Lucida Bright" panose="02040602050505020304" pitchFamily="18" charset="0"/>
            </a:rPr>
            <a:t>Step 3.</a:t>
          </a:r>
        </a:p>
        <a:p>
          <a:r>
            <a:rPr lang="en-US" sz="1800" b="1" baseline="0">
              <a:solidFill>
                <a:schemeClr val="accent3">
                  <a:lumMod val="50000"/>
                </a:schemeClr>
              </a:solidFill>
              <a:latin typeface="Lucida Bright" panose="02040602050505020304" pitchFamily="18" charset="0"/>
            </a:rPr>
            <a:t>Identify the learning curve.</a:t>
          </a:r>
        </a:p>
        <a:p>
          <a:r>
            <a:rPr lang="en-US" sz="1800" baseline="0">
              <a:latin typeface="Lucida Bright" panose="02040602050505020304" pitchFamily="18" charset="0"/>
              <a:cs typeface="Calibri" panose="020F0502020204030204" pitchFamily="34" charset="0"/>
            </a:rPr>
            <a:t>In this problem the learning curve is given as</a:t>
          </a:r>
          <a:r>
            <a:rPr lang="en-US" sz="1800" b="1" baseline="0">
              <a:solidFill>
                <a:srgbClr val="C00000"/>
              </a:solidFill>
              <a:latin typeface="Lucida Bright" panose="02040602050505020304" pitchFamily="18" charset="0"/>
              <a:cs typeface="Calibri" panose="020F0502020204030204" pitchFamily="34" charset="0"/>
            </a:rPr>
            <a:t>: 90%</a:t>
          </a:r>
        </a:p>
        <a:p>
          <a:endParaRPr lang="en-US" sz="1800" baseline="0">
            <a:latin typeface="Lucida Bright" panose="02040602050505020304" pitchFamily="18" charset="0"/>
            <a:cs typeface="Calibri" panose="020F0502020204030204" pitchFamily="34" charset="0"/>
          </a:endParaRPr>
        </a:p>
        <a:p>
          <a:r>
            <a:rPr lang="en-US" sz="1800" b="1" baseline="0">
              <a:solidFill>
                <a:srgbClr val="C00000"/>
              </a:solidFill>
              <a:latin typeface="Lucida Bright" panose="02040602050505020304" pitchFamily="18" charset="0"/>
              <a:cs typeface="Calibri" panose="020F0502020204030204" pitchFamily="34" charset="0"/>
            </a:rPr>
            <a:t>Step 4.</a:t>
          </a:r>
        </a:p>
        <a:p>
          <a:r>
            <a:rPr lang="en-US" sz="1800" b="1" baseline="0">
              <a:solidFill>
                <a:schemeClr val="accent3">
                  <a:lumMod val="50000"/>
                </a:schemeClr>
              </a:solidFill>
              <a:latin typeface="Lucida Bright" panose="02040602050505020304" pitchFamily="18" charset="0"/>
              <a:cs typeface="Calibri" panose="020F0502020204030204" pitchFamily="34" charset="0"/>
            </a:rPr>
            <a:t>Calculate the value of LN(0.9)</a:t>
          </a:r>
        </a:p>
        <a:p>
          <a:r>
            <a:rPr lang="en-US" sz="1800" baseline="0">
              <a:latin typeface="Lucida Bright" panose="02040602050505020304" pitchFamily="18" charset="0"/>
              <a:cs typeface="Calibri" panose="020F0502020204030204" pitchFamily="34" charset="0"/>
            </a:rPr>
            <a:t>(Formulas, Math &amp; Trig, scroll down to LN, insert 0.9) = </a:t>
          </a:r>
          <a:r>
            <a:rPr lang="en-US" sz="1800" b="1" baseline="0">
              <a:solidFill>
                <a:srgbClr val="C00000"/>
              </a:solidFill>
              <a:latin typeface="Lucida Bright" panose="02040602050505020304" pitchFamily="18" charset="0"/>
              <a:cs typeface="Calibri" panose="020F0502020204030204" pitchFamily="34" charset="0"/>
            </a:rPr>
            <a:t>-</a:t>
          </a:r>
          <a:r>
            <a:rPr lang="en-US" sz="1800" baseline="0">
              <a:latin typeface="Lucida Bright" panose="02040602050505020304" pitchFamily="18" charset="0"/>
              <a:cs typeface="Calibri" panose="020F0502020204030204" pitchFamily="34" charset="0"/>
            </a:rPr>
            <a:t> </a:t>
          </a:r>
          <a:r>
            <a:rPr lang="en-US" sz="1800" b="1" baseline="0">
              <a:solidFill>
                <a:srgbClr val="C00000"/>
              </a:solidFill>
              <a:latin typeface="Lucida Bright" panose="02040602050505020304" pitchFamily="18" charset="0"/>
              <a:cs typeface="Calibri" panose="020F0502020204030204" pitchFamily="34" charset="0"/>
            </a:rPr>
            <a:t>0.1054</a:t>
          </a:r>
        </a:p>
        <a:p>
          <a:endParaRPr lang="en-US" sz="1800" baseline="0">
            <a:solidFill>
              <a:srgbClr val="C00000"/>
            </a:solidFill>
            <a:latin typeface="Lucida Bright" panose="02040602050505020304" pitchFamily="18" charset="0"/>
            <a:cs typeface="Calibri" panose="020F0502020204030204" pitchFamily="34" charset="0"/>
          </a:endParaRPr>
        </a:p>
        <a:p>
          <a:r>
            <a:rPr lang="en-US" sz="1800" b="1" baseline="0">
              <a:solidFill>
                <a:srgbClr val="C00000"/>
              </a:solidFill>
              <a:latin typeface="Lucida Bright" panose="02040602050505020304" pitchFamily="18" charset="0"/>
              <a:cs typeface="Calibri" panose="020F0502020204030204" pitchFamily="34" charset="0"/>
            </a:rPr>
            <a:t>Step 5.</a:t>
          </a:r>
        </a:p>
        <a:p>
          <a:r>
            <a:rPr lang="en-US" sz="1800" b="1" baseline="0">
              <a:solidFill>
                <a:schemeClr val="accent3">
                  <a:lumMod val="50000"/>
                </a:schemeClr>
              </a:solidFill>
              <a:latin typeface="Lucida Bright" panose="02040602050505020304" pitchFamily="18" charset="0"/>
              <a:cs typeface="Calibri" panose="020F0502020204030204" pitchFamily="34" charset="0"/>
            </a:rPr>
            <a:t>Calculate the value of LN(2)</a:t>
          </a:r>
        </a:p>
        <a:p>
          <a:pPr marL="0" marR="0" lvl="0" indent="0" defTabSz="914400" eaLnBrk="1" fontAlgn="auto" latinLnBrk="0" hangingPunct="1">
            <a:lnSpc>
              <a:spcPct val="100000"/>
            </a:lnSpc>
            <a:spcBef>
              <a:spcPts val="0"/>
            </a:spcBef>
            <a:spcAft>
              <a:spcPts val="0"/>
            </a:spcAft>
            <a:buClrTx/>
            <a:buSzTx/>
            <a:buFontTx/>
            <a:buNone/>
            <a:tabLst/>
            <a:defRPr/>
          </a:pPr>
          <a:r>
            <a:rPr lang="en-US" sz="1800" baseline="0">
              <a:solidFill>
                <a:schemeClr val="dk1"/>
              </a:solidFill>
              <a:effectLst/>
              <a:latin typeface="Lucida Bright" panose="02040602050505020304" pitchFamily="18" charset="0"/>
              <a:ea typeface="+mn-ea"/>
              <a:cs typeface="+mn-cs"/>
            </a:rPr>
            <a:t>(Formulas, Math &amp;Trig, scroll down to LN, insert 0.9) = </a:t>
          </a:r>
          <a:r>
            <a:rPr lang="en-US" sz="1800" b="1" baseline="0">
              <a:solidFill>
                <a:srgbClr val="C00000"/>
              </a:solidFill>
              <a:effectLst/>
              <a:latin typeface="Lucida Bright" panose="02040602050505020304" pitchFamily="18" charset="0"/>
              <a:ea typeface="+mn-ea"/>
              <a:cs typeface="+mn-cs"/>
            </a:rPr>
            <a:t>0.6931</a:t>
          </a:r>
          <a:endParaRPr lang="en-US" sz="1800" b="1" baseline="0">
            <a:solidFill>
              <a:srgbClr val="C00000"/>
            </a:solidFill>
            <a:latin typeface="Lucida Bright" panose="02040602050505020304" pitchFamily="18" charset="0"/>
            <a:cs typeface="Calibri" panose="020F0502020204030204" pitchFamily="34" charset="0"/>
          </a:endParaRPr>
        </a:p>
        <a:p>
          <a:r>
            <a:rPr lang="en-US" sz="1800" b="1" baseline="0">
              <a:latin typeface="Lucida Bright" panose="02040602050505020304" pitchFamily="18" charset="0"/>
              <a:cs typeface="Calibri" panose="020F0502020204030204" pitchFamily="34" charset="0"/>
            </a:rPr>
            <a:t>                                 </a:t>
          </a:r>
          <a:endParaRPr lang="en-US" sz="1800" baseline="0">
            <a:latin typeface="Lucida Bright" panose="02040602050505020304" pitchFamily="18" charset="0"/>
            <a:cs typeface="Calibri" panose="020F0502020204030204" pitchFamily="34" charset="0"/>
          </a:endParaRPr>
        </a:p>
        <a:p>
          <a:r>
            <a:rPr lang="en-US" sz="1800" b="1" baseline="0">
              <a:solidFill>
                <a:srgbClr val="C00000"/>
              </a:solidFill>
              <a:latin typeface="Lucida Bright" panose="02040602050505020304" pitchFamily="18" charset="0"/>
              <a:cs typeface="Calibri" panose="020F0502020204030204" pitchFamily="34" charset="0"/>
            </a:rPr>
            <a:t>Step 6. </a:t>
          </a:r>
        </a:p>
        <a:p>
          <a:r>
            <a:rPr lang="en-US" sz="1800" b="1" baseline="0">
              <a:solidFill>
                <a:schemeClr val="accent3">
                  <a:lumMod val="50000"/>
                </a:schemeClr>
              </a:solidFill>
              <a:latin typeface="Lucida Bright" panose="02040602050505020304" pitchFamily="18" charset="0"/>
              <a:cs typeface="Calibri" panose="020F0502020204030204" pitchFamily="34" charset="0"/>
            </a:rPr>
            <a:t>Solve for b, where b =LN(0.9)/LN(2) = </a:t>
          </a:r>
          <a:r>
            <a:rPr lang="en-US" sz="1800" b="1" baseline="0">
              <a:solidFill>
                <a:srgbClr val="C00000"/>
              </a:solidFill>
              <a:latin typeface="Lucida Bright" panose="02040602050505020304" pitchFamily="18" charset="0"/>
              <a:cs typeface="Calibri" panose="020F0502020204030204" pitchFamily="34" charset="0"/>
            </a:rPr>
            <a:t>-0.1520</a:t>
          </a:r>
        </a:p>
        <a:p>
          <a:endParaRPr lang="en-US" sz="1800" baseline="0">
            <a:solidFill>
              <a:srgbClr val="C00000"/>
            </a:solidFill>
            <a:latin typeface="Lucida Bright" panose="02040602050505020304" pitchFamily="18" charset="0"/>
            <a:cs typeface="Calibri" panose="020F0502020204030204" pitchFamily="34" charset="0"/>
          </a:endParaRPr>
        </a:p>
        <a:p>
          <a:r>
            <a:rPr lang="en-US" sz="1800" b="1" baseline="0">
              <a:solidFill>
                <a:srgbClr val="C00000"/>
              </a:solidFill>
              <a:latin typeface="Lucida Bright" panose="02040602050505020304" pitchFamily="18" charset="0"/>
              <a:cs typeface="Calibri" panose="020F0502020204030204" pitchFamily="34" charset="0"/>
            </a:rPr>
            <a:t>Step 7.</a:t>
          </a:r>
        </a:p>
        <a:p>
          <a:r>
            <a:rPr lang="en-US" sz="1800" b="1" baseline="0">
              <a:solidFill>
                <a:schemeClr val="accent3">
                  <a:lumMod val="50000"/>
                </a:schemeClr>
              </a:solidFill>
              <a:latin typeface="Lucida Bright" panose="02040602050505020304" pitchFamily="18" charset="0"/>
              <a:cs typeface="Calibri" panose="020F0502020204030204" pitchFamily="34" charset="0"/>
            </a:rPr>
            <a:t>Solve for </a:t>
          </a:r>
          <a:r>
            <a:rPr lang="en-US" sz="2400" b="1" baseline="0">
              <a:solidFill>
                <a:schemeClr val="accent3">
                  <a:lumMod val="50000"/>
                </a:schemeClr>
              </a:solidFill>
              <a:latin typeface="Lucida Bright" panose="02040602050505020304" pitchFamily="18" charset="0"/>
              <a:cs typeface="Calibri" panose="020F0502020204030204" pitchFamily="34" charset="0"/>
            </a:rPr>
            <a:t>T</a:t>
          </a:r>
          <a:r>
            <a:rPr lang="en-US" sz="1600" b="1" baseline="0">
              <a:solidFill>
                <a:schemeClr val="accent3">
                  <a:lumMod val="50000"/>
                </a:schemeClr>
              </a:solidFill>
              <a:latin typeface="Lucida Bright" panose="02040602050505020304" pitchFamily="18" charset="0"/>
              <a:cs typeface="Calibri" panose="020F0502020204030204" pitchFamily="34" charset="0"/>
            </a:rPr>
            <a:t>N = </a:t>
          </a:r>
          <a:r>
            <a:rPr lang="en-US" sz="2000" b="1" baseline="0">
              <a:solidFill>
                <a:srgbClr val="C00000"/>
              </a:solidFill>
              <a:latin typeface="Lucida Bright" panose="02040602050505020304" pitchFamily="18" charset="0"/>
              <a:cs typeface="Calibri" panose="020F0502020204030204" pitchFamily="34" charset="0"/>
            </a:rPr>
            <a:t>82.69 hours</a:t>
          </a:r>
        </a:p>
        <a:p>
          <a:endParaRPr lang="en-US" sz="1600" baseline="0">
            <a:latin typeface="Lucida Bright" panose="02040602050505020304" pitchFamily="18" charset="0"/>
            <a:cs typeface="Calibri" panose="020F0502020204030204" pitchFamily="34" charset="0"/>
          </a:endParaRPr>
        </a:p>
        <a:p>
          <a:r>
            <a:rPr lang="en-US" sz="2000" b="1" baseline="0">
              <a:solidFill>
                <a:srgbClr val="C00000"/>
              </a:solidFill>
              <a:latin typeface="Lucida Bright" panose="02040602050505020304" pitchFamily="18" charset="0"/>
              <a:cs typeface="Calibri" panose="020F0502020204030204" pitchFamily="34" charset="0"/>
            </a:rPr>
            <a:t>Notes:</a:t>
          </a:r>
        </a:p>
        <a:p>
          <a:r>
            <a:rPr lang="en-US" sz="2000" baseline="0">
              <a:solidFill>
                <a:schemeClr val="tx1"/>
              </a:solidFill>
              <a:latin typeface="Lucida Bright" panose="02040602050505020304" pitchFamily="18" charset="0"/>
              <a:cs typeface="Calibri" panose="020F0502020204030204" pitchFamily="34" charset="0"/>
            </a:rPr>
            <a:t>T</a:t>
          </a:r>
          <a:r>
            <a:rPr lang="en-US" sz="2000" baseline="0">
              <a:latin typeface="Lucida Bright" panose="02040602050505020304" pitchFamily="18" charset="0"/>
              <a:cs typeface="Calibri" panose="020F0502020204030204" pitchFamily="34" charset="0"/>
            </a:rPr>
            <a:t>he symbol ^ means that a the calculated number is raised to the given power.</a:t>
          </a:r>
        </a:p>
        <a:p>
          <a:endParaRPr lang="en-US" sz="2000" baseline="0">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a:t>
          </a:r>
          <a:r>
            <a:rPr lang="en-US" sz="2000" baseline="0">
              <a:solidFill>
                <a:schemeClr val="dk1"/>
              </a:solidFill>
              <a:effectLst/>
              <a:latin typeface="Lucida Bright" panose="02040602050505020304" pitchFamily="18" charset="0"/>
              <a:ea typeface="+mn-ea"/>
              <a:cs typeface="+mn-cs"/>
            </a:rPr>
            <a:t> value (LN (2) will always be constant. It is independent from the value of the learning curve.</a:t>
          </a:r>
          <a:endParaRPr lang="en-US" sz="2000">
            <a:effectLst/>
            <a:latin typeface="Lucida Bright" panose="02040602050505020304" pitchFamily="18" charset="0"/>
          </a:endParaRPr>
        </a:p>
        <a:p>
          <a:endParaRPr lang="en-US" sz="2000">
            <a:latin typeface="Lucida Bright" panose="02040602050505020304" pitchFamily="18" charset="0"/>
          </a:endParaRPr>
        </a:p>
      </xdr:txBody>
    </xdr:sp>
    <xdr:clientData/>
  </xdr:twoCellAnchor>
  <xdr:twoCellAnchor>
    <xdr:from>
      <xdr:col>14</xdr:col>
      <xdr:colOff>530679</xdr:colOff>
      <xdr:row>23</xdr:row>
      <xdr:rowOff>54431</xdr:rowOff>
    </xdr:from>
    <xdr:to>
      <xdr:col>17</xdr:col>
      <xdr:colOff>217714</xdr:colOff>
      <xdr:row>23</xdr:row>
      <xdr:rowOff>68035</xdr:rowOff>
    </xdr:to>
    <xdr:cxnSp macro="">
      <xdr:nvCxnSpPr>
        <xdr:cNvPr id="6" name="Straight Connector 5">
          <a:extLst>
            <a:ext uri="{FF2B5EF4-FFF2-40B4-BE49-F238E27FC236}">
              <a16:creationId xmlns:a16="http://schemas.microsoft.com/office/drawing/2014/main" id="{00000000-0008-0000-0800-000006000000}"/>
            </a:ext>
          </a:extLst>
        </xdr:cNvPr>
        <xdr:cNvCxnSpPr/>
      </xdr:nvCxnSpPr>
      <xdr:spPr>
        <a:xfrm>
          <a:off x="9035143" y="4408717"/>
          <a:ext cx="1524000" cy="13604"/>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95250</xdr:colOff>
      <xdr:row>29</xdr:row>
      <xdr:rowOff>0</xdr:rowOff>
    </xdr:from>
    <xdr:to>
      <xdr:col>13</xdr:col>
      <xdr:colOff>598714</xdr:colOff>
      <xdr:row>30</xdr:row>
      <xdr:rowOff>272142</xdr:rowOff>
    </xdr:to>
    <xdr:cxnSp macro="">
      <xdr:nvCxnSpPr>
        <xdr:cNvPr id="9" name="Connector: Elbow 8">
          <a:extLst>
            <a:ext uri="{FF2B5EF4-FFF2-40B4-BE49-F238E27FC236}">
              <a16:creationId xmlns:a16="http://schemas.microsoft.com/office/drawing/2014/main" id="{00000000-0008-0000-0800-000009000000}"/>
            </a:ext>
          </a:extLst>
        </xdr:cNvPr>
        <xdr:cNvCxnSpPr/>
      </xdr:nvCxnSpPr>
      <xdr:spPr>
        <a:xfrm rot="16200000" flipH="1">
          <a:off x="7953375" y="5408839"/>
          <a:ext cx="571500" cy="503464"/>
        </a:xfrm>
        <a:prstGeom prst="bentConnector3">
          <a:avLst>
            <a:gd name="adj1" fmla="val 9523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xdr:colOff>
      <xdr:row>28</xdr:row>
      <xdr:rowOff>244926</xdr:rowOff>
    </xdr:from>
    <xdr:to>
      <xdr:col>17</xdr:col>
      <xdr:colOff>530679</xdr:colOff>
      <xdr:row>30</xdr:row>
      <xdr:rowOff>312966</xdr:rowOff>
    </xdr:to>
    <xdr:cxnSp macro="">
      <xdr:nvCxnSpPr>
        <xdr:cNvPr id="15" name="Connector: Elbow 14">
          <a:extLst>
            <a:ext uri="{FF2B5EF4-FFF2-40B4-BE49-F238E27FC236}">
              <a16:creationId xmlns:a16="http://schemas.microsoft.com/office/drawing/2014/main" id="{00000000-0008-0000-0800-00000F000000}"/>
            </a:ext>
          </a:extLst>
        </xdr:cNvPr>
        <xdr:cNvCxnSpPr/>
      </xdr:nvCxnSpPr>
      <xdr:spPr>
        <a:xfrm rot="5400000">
          <a:off x="10293802" y="5408840"/>
          <a:ext cx="625933" cy="530678"/>
        </a:xfrm>
        <a:prstGeom prst="bentConnector3">
          <a:avLst>
            <a:gd name="adj1" fmla="val 104347"/>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122464</xdr:colOff>
      <xdr:row>32</xdr:row>
      <xdr:rowOff>68036</xdr:rowOff>
    </xdr:from>
    <xdr:to>
      <xdr:col>16</xdr:col>
      <xdr:colOff>489857</xdr:colOff>
      <xdr:row>33</xdr:row>
      <xdr:rowOff>258536</xdr:rowOff>
    </xdr:to>
    <xdr:cxnSp macro="">
      <xdr:nvCxnSpPr>
        <xdr:cNvPr id="8" name="Straight Arrow Connector 7">
          <a:extLst>
            <a:ext uri="{FF2B5EF4-FFF2-40B4-BE49-F238E27FC236}">
              <a16:creationId xmlns:a16="http://schemas.microsoft.com/office/drawing/2014/main" id="{00000000-0008-0000-0800-000008000000}"/>
            </a:ext>
          </a:extLst>
        </xdr:cNvPr>
        <xdr:cNvCxnSpPr/>
      </xdr:nvCxnSpPr>
      <xdr:spPr>
        <a:xfrm>
          <a:off x="9851571" y="6381750"/>
          <a:ext cx="367393" cy="4490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24</xdr:row>
      <xdr:rowOff>285750</xdr:rowOff>
    </xdr:from>
    <xdr:to>
      <xdr:col>18</xdr:col>
      <xdr:colOff>571500</xdr:colOff>
      <xdr:row>26</xdr:row>
      <xdr:rowOff>272143</xdr:rowOff>
    </xdr:to>
    <xdr:cxnSp macro="">
      <xdr:nvCxnSpPr>
        <xdr:cNvPr id="16" name="Straight Arrow Connector 15">
          <a:extLst>
            <a:ext uri="{FF2B5EF4-FFF2-40B4-BE49-F238E27FC236}">
              <a16:creationId xmlns:a16="http://schemas.microsoft.com/office/drawing/2014/main" id="{00000000-0008-0000-0800-000010000000}"/>
            </a:ext>
          </a:extLst>
        </xdr:cNvPr>
        <xdr:cNvCxnSpPr/>
      </xdr:nvCxnSpPr>
      <xdr:spPr>
        <a:xfrm flipH="1">
          <a:off x="10531929" y="4231821"/>
          <a:ext cx="993321" cy="5851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340178</xdr:colOff>
      <xdr:row>8</xdr:row>
      <xdr:rowOff>40822</xdr:rowOff>
    </xdr:from>
    <xdr:to>
      <xdr:col>25</xdr:col>
      <xdr:colOff>422310</xdr:colOff>
      <xdr:row>14</xdr:row>
      <xdr:rowOff>27215</xdr:rowOff>
    </xdr:to>
    <xdr:sp macro="" textlink="">
      <xdr:nvSpPr>
        <xdr:cNvPr id="18" name="TextBox 17">
          <a:extLst>
            <a:ext uri="{FF2B5EF4-FFF2-40B4-BE49-F238E27FC236}">
              <a16:creationId xmlns:a16="http://schemas.microsoft.com/office/drawing/2014/main" id="{00000000-0008-0000-0800-000012000000}"/>
            </a:ext>
          </a:extLst>
        </xdr:cNvPr>
        <xdr:cNvSpPr txBox="1"/>
      </xdr:nvSpPr>
      <xdr:spPr>
        <a:xfrm>
          <a:off x="7688035" y="1564822"/>
          <a:ext cx="7361954"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rgbClr val="C00000"/>
              </a:solidFill>
              <a:latin typeface="Lucida Bright" panose="02040602050505020304" pitchFamily="18" charset="0"/>
            </a:rPr>
            <a:t>Formula</a:t>
          </a:r>
          <a:r>
            <a:rPr lang="en-US" sz="2000" b="1" baseline="0">
              <a:solidFill>
                <a:srgbClr val="C00000"/>
              </a:solidFill>
              <a:latin typeface="Lucida Bright" panose="02040602050505020304" pitchFamily="18" charset="0"/>
            </a:rPr>
            <a:t> to use:</a:t>
          </a:r>
        </a:p>
        <a:p>
          <a:endParaRPr lang="en-US" sz="1800">
            <a:latin typeface="Lucida Bright" panose="02040602050505020304" pitchFamily="18" charset="0"/>
          </a:endParaRPr>
        </a:p>
        <a:p>
          <a:r>
            <a:rPr lang="en-US" sz="2000">
              <a:solidFill>
                <a:srgbClr val="C00000"/>
              </a:solidFill>
              <a:latin typeface="Lucida Bright" panose="02040602050505020304" pitchFamily="18" charset="0"/>
            </a:rPr>
            <a:t>T</a:t>
          </a:r>
          <a:r>
            <a:rPr lang="en-US" sz="1600">
              <a:solidFill>
                <a:srgbClr val="C00000"/>
              </a:solidFill>
              <a:latin typeface="Lucida Bright" panose="02040602050505020304" pitchFamily="18" charset="0"/>
            </a:rPr>
            <a:t>N</a:t>
          </a:r>
          <a:r>
            <a:rPr lang="en-US" sz="1800" baseline="0">
              <a:solidFill>
                <a:srgbClr val="C00000"/>
              </a:solidFill>
              <a:latin typeface="Lucida Bright" panose="02040602050505020304" pitchFamily="18" charset="0"/>
            </a:rPr>
            <a:t> </a:t>
          </a:r>
          <a:r>
            <a:rPr lang="en-US" sz="1800">
              <a:solidFill>
                <a:srgbClr val="C00000"/>
              </a:solidFill>
              <a:latin typeface="Lucida Bright" panose="02040602050505020304" pitchFamily="18" charset="0"/>
            </a:rPr>
            <a:t>= t</a:t>
          </a:r>
          <a:r>
            <a:rPr lang="en-US" sz="1400">
              <a:solidFill>
                <a:srgbClr val="C00000"/>
              </a:solidFill>
              <a:latin typeface="Lucida Bright" panose="02040602050505020304" pitchFamily="18" charset="0"/>
            </a:rPr>
            <a:t>1*</a:t>
          </a:r>
          <a:r>
            <a:rPr lang="en-US" sz="1800">
              <a:solidFill>
                <a:srgbClr val="C00000"/>
              </a:solidFill>
              <a:latin typeface="Lucida Bright" panose="02040602050505020304" pitchFamily="18" charset="0"/>
            </a:rPr>
            <a:t>N^b   </a:t>
          </a:r>
          <a:r>
            <a:rPr lang="en-US" sz="1800">
              <a:latin typeface="Lucida Bright" panose="02040602050505020304" pitchFamily="18" charset="0"/>
            </a:rPr>
            <a:t>where </a:t>
          </a:r>
          <a:r>
            <a:rPr lang="en-US" sz="1800">
              <a:solidFill>
                <a:srgbClr val="C00000"/>
              </a:solidFill>
              <a:latin typeface="Lucida Bright" panose="02040602050505020304" pitchFamily="18" charset="0"/>
            </a:rPr>
            <a:t>b = LN(learning</a:t>
          </a:r>
          <a:r>
            <a:rPr lang="en-US" sz="1800" baseline="0">
              <a:solidFill>
                <a:srgbClr val="C00000"/>
              </a:solidFill>
              <a:latin typeface="Lucida Bright" panose="02040602050505020304" pitchFamily="18" charset="0"/>
            </a:rPr>
            <a:t> curve)/LN2</a:t>
          </a:r>
          <a:endParaRPr lang="en-US" sz="1800">
            <a:solidFill>
              <a:srgbClr val="C00000"/>
            </a:solidFill>
            <a:latin typeface="Lucida Bright" panose="02040602050505020304" pitchFamily="18" charset="0"/>
          </a:endParaRPr>
        </a:p>
        <a:p>
          <a:endParaRPr lang="en-US" sz="1800">
            <a:latin typeface="Lucida Bright" panose="02040602050505020304" pitchFamily="18" charset="0"/>
          </a:endParaRPr>
        </a:p>
      </xdr:txBody>
    </xdr:sp>
    <xdr:clientData/>
  </xdr:twoCellAnchor>
  <xdr:twoCellAnchor>
    <xdr:from>
      <xdr:col>20</xdr:col>
      <xdr:colOff>489857</xdr:colOff>
      <xdr:row>21</xdr:row>
      <xdr:rowOff>27215</xdr:rowOff>
    </xdr:from>
    <xdr:to>
      <xdr:col>21</xdr:col>
      <xdr:colOff>258536</xdr:colOff>
      <xdr:row>25</xdr:row>
      <xdr:rowOff>231322</xdr:rowOff>
    </xdr:to>
    <xdr:sp macro="" textlink="">
      <xdr:nvSpPr>
        <xdr:cNvPr id="4" name="Right Brace 3">
          <a:extLst>
            <a:ext uri="{FF2B5EF4-FFF2-40B4-BE49-F238E27FC236}">
              <a16:creationId xmlns:a16="http://schemas.microsoft.com/office/drawing/2014/main" id="{00000000-0008-0000-0800-000004000000}"/>
            </a:ext>
          </a:extLst>
        </xdr:cNvPr>
        <xdr:cNvSpPr/>
      </xdr:nvSpPr>
      <xdr:spPr>
        <a:xfrm>
          <a:off x="12396107" y="4027715"/>
          <a:ext cx="381000" cy="102053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435428</xdr:colOff>
      <xdr:row>26</xdr:row>
      <xdr:rowOff>13607</xdr:rowOff>
    </xdr:from>
    <xdr:to>
      <xdr:col>26</xdr:col>
      <xdr:colOff>0</xdr:colOff>
      <xdr:row>26</xdr:row>
      <xdr:rowOff>13607</xdr:rowOff>
    </xdr:to>
    <xdr:cxnSp macro="">
      <xdr:nvCxnSpPr>
        <xdr:cNvPr id="11" name="Straight Connector 10">
          <a:extLst>
            <a:ext uri="{FF2B5EF4-FFF2-40B4-BE49-F238E27FC236}">
              <a16:creationId xmlns:a16="http://schemas.microsoft.com/office/drawing/2014/main" id="{00000000-0008-0000-0800-00000B000000}"/>
            </a:ext>
          </a:extLst>
        </xdr:cNvPr>
        <xdr:cNvCxnSpPr/>
      </xdr:nvCxnSpPr>
      <xdr:spPr>
        <a:xfrm>
          <a:off x="7783285" y="5129893"/>
          <a:ext cx="7660822"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21</xdr:col>
      <xdr:colOff>410937</xdr:colOff>
      <xdr:row>21</xdr:row>
      <xdr:rowOff>138794</xdr:rowOff>
    </xdr:from>
    <xdr:to>
      <xdr:col>25</xdr:col>
      <xdr:colOff>217715</xdr:colOff>
      <xdr:row>24</xdr:row>
      <xdr:rowOff>258536</xdr:rowOff>
    </xdr:to>
    <xdr:sp macro="" textlink="">
      <xdr:nvSpPr>
        <xdr:cNvPr id="23" name="TextBox 22">
          <a:extLst>
            <a:ext uri="{FF2B5EF4-FFF2-40B4-BE49-F238E27FC236}">
              <a16:creationId xmlns:a16="http://schemas.microsoft.com/office/drawing/2014/main" id="{00000000-0008-0000-0800-000017000000}"/>
            </a:ext>
          </a:extLst>
        </xdr:cNvPr>
        <xdr:cNvSpPr txBox="1"/>
      </xdr:nvSpPr>
      <xdr:spPr>
        <a:xfrm>
          <a:off x="12929508" y="4139294"/>
          <a:ext cx="1915886" cy="636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000">
              <a:latin typeface="Lucida Bright" panose="02040602050505020304" pitchFamily="18" charset="0"/>
            </a:rPr>
            <a:t>Steps:</a:t>
          </a:r>
          <a:r>
            <a:rPr lang="en-US" sz="2000" baseline="0">
              <a:latin typeface="Lucida Bright" panose="02040602050505020304" pitchFamily="18" charset="0"/>
            </a:rPr>
            <a:t> 4, 5, 6</a:t>
          </a:r>
          <a:endParaRPr lang="en-US" sz="2000">
            <a:latin typeface="Lucida Bright" panose="02040602050505020304" pitchFamily="18" charset="0"/>
          </a:endParaRPr>
        </a:p>
      </xdr:txBody>
    </xdr:sp>
    <xdr:clientData/>
  </xdr:twoCellAnchor>
  <xdr:twoCellAnchor>
    <xdr:from>
      <xdr:col>19</xdr:col>
      <xdr:colOff>310092</xdr:colOff>
      <xdr:row>29</xdr:row>
      <xdr:rowOff>105946</xdr:rowOff>
    </xdr:from>
    <xdr:to>
      <xdr:col>25</xdr:col>
      <xdr:colOff>163286</xdr:colOff>
      <xdr:row>32</xdr:row>
      <xdr:rowOff>68036</xdr:rowOff>
    </xdr:to>
    <xdr:sp macro="" textlink="">
      <xdr:nvSpPr>
        <xdr:cNvPr id="24" name="TextBox 23">
          <a:extLst>
            <a:ext uri="{FF2B5EF4-FFF2-40B4-BE49-F238E27FC236}">
              <a16:creationId xmlns:a16="http://schemas.microsoft.com/office/drawing/2014/main" id="{00000000-0008-0000-0800-000018000000}"/>
            </a:ext>
          </a:extLst>
        </xdr:cNvPr>
        <xdr:cNvSpPr txBox="1"/>
      </xdr:nvSpPr>
      <xdr:spPr>
        <a:xfrm>
          <a:off x="11876163" y="6052267"/>
          <a:ext cx="2914802" cy="9009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144^(-0.1520)</a:t>
          </a:r>
          <a:r>
            <a:rPr lang="en-US" sz="1800" baseline="0">
              <a:latin typeface="Lucida Bright" panose="02040602050505020304" pitchFamily="18" charset="0"/>
            </a:rPr>
            <a:t> = </a:t>
          </a:r>
          <a:r>
            <a:rPr lang="en-US" sz="1800" b="1" baseline="0">
              <a:solidFill>
                <a:srgbClr val="C00000"/>
              </a:solidFill>
              <a:latin typeface="Lucida Bright" panose="02040602050505020304" pitchFamily="18" charset="0"/>
            </a:rPr>
            <a:t>0.4698 </a:t>
          </a:r>
          <a:endParaRPr lang="en-US" sz="1800" b="1">
            <a:solidFill>
              <a:srgbClr val="C00000"/>
            </a:solidFill>
            <a:latin typeface="Lucida Bright" panose="02040602050505020304" pitchFamily="18" charset="0"/>
          </a:endParaRPr>
        </a:p>
      </xdr:txBody>
    </xdr:sp>
    <xdr:clientData/>
  </xdr:twoCellAnchor>
  <xdr:twoCellAnchor>
    <xdr:from>
      <xdr:col>17</xdr:col>
      <xdr:colOff>579514</xdr:colOff>
      <xdr:row>36</xdr:row>
      <xdr:rowOff>146767</xdr:rowOff>
    </xdr:from>
    <xdr:to>
      <xdr:col>23</xdr:col>
      <xdr:colOff>152401</xdr:colOff>
      <xdr:row>41</xdr:row>
      <xdr:rowOff>76199</xdr:rowOff>
    </xdr:to>
    <xdr:sp macro="" textlink="">
      <xdr:nvSpPr>
        <xdr:cNvPr id="26" name="TextBox 25">
          <a:extLst>
            <a:ext uri="{FF2B5EF4-FFF2-40B4-BE49-F238E27FC236}">
              <a16:creationId xmlns:a16="http://schemas.microsoft.com/office/drawing/2014/main" id="{00000000-0008-0000-0800-00001A000000}"/>
            </a:ext>
          </a:extLst>
        </xdr:cNvPr>
        <xdr:cNvSpPr txBox="1"/>
      </xdr:nvSpPr>
      <xdr:spPr>
        <a:xfrm>
          <a:off x="11062457" y="8136881"/>
          <a:ext cx="2686201" cy="111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T</a:t>
          </a:r>
          <a:r>
            <a:rPr lang="en-US" sz="1400">
              <a:latin typeface="Lucida Bright" panose="02040602050505020304" pitchFamily="18" charset="0"/>
            </a:rPr>
            <a:t>144</a:t>
          </a:r>
          <a:r>
            <a:rPr lang="en-US" sz="1800">
              <a:latin typeface="Lucida Bright" panose="02040602050505020304" pitchFamily="18" charset="0"/>
            </a:rPr>
            <a:t> = </a:t>
          </a:r>
          <a:r>
            <a:rPr lang="en-US" sz="1800" baseline="0">
              <a:latin typeface="Lucida Bright" panose="02040602050505020304" pitchFamily="18" charset="0"/>
            </a:rPr>
            <a:t>176*0.4698 = </a:t>
          </a:r>
        </a:p>
        <a:p>
          <a:r>
            <a:rPr lang="en-US" sz="1800" b="1" baseline="0">
              <a:solidFill>
                <a:srgbClr val="C00000"/>
              </a:solidFill>
              <a:latin typeface="Lucida Bright" panose="02040602050505020304" pitchFamily="18" charset="0"/>
            </a:rPr>
            <a:t>82.69 hours</a:t>
          </a:r>
          <a:endParaRPr lang="en-US" sz="1800" b="1">
            <a:solidFill>
              <a:srgbClr val="C00000"/>
            </a:solidFill>
            <a:latin typeface="Lucida Bright" panose="020406020505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1"/>
  <sheetViews>
    <sheetView showRowColHeaders="0" tabSelected="1" zoomScale="70" zoomScaleNormal="70" workbookViewId="0"/>
  </sheetViews>
  <sheetFormatPr defaultColWidth="9.140625" defaultRowHeight="15"/>
  <cols>
    <col min="1" max="16384" width="9.140625" style="111"/>
  </cols>
  <sheetData>
    <row r="1" spans="1:25">
      <c r="A1" s="111" t="s">
        <v>0</v>
      </c>
      <c r="J1" s="112"/>
      <c r="K1" s="112"/>
      <c r="L1" s="112"/>
      <c r="M1" s="112"/>
      <c r="N1" s="112"/>
      <c r="O1" s="112"/>
      <c r="P1" s="112"/>
      <c r="Q1" s="112"/>
      <c r="R1" s="112"/>
      <c r="S1" s="112"/>
      <c r="T1" s="112"/>
      <c r="U1" s="112"/>
      <c r="V1" s="112"/>
      <c r="W1" s="112"/>
      <c r="X1" s="112"/>
      <c r="Y1" s="112"/>
    </row>
    <row r="2" spans="1:25">
      <c r="J2" s="112"/>
      <c r="K2" s="112"/>
      <c r="L2" s="112"/>
      <c r="M2" s="112"/>
      <c r="N2" s="112"/>
      <c r="O2" s="112"/>
      <c r="P2" s="112"/>
      <c r="Q2" s="112"/>
      <c r="R2" s="112"/>
      <c r="S2" s="112"/>
      <c r="T2" s="112"/>
      <c r="U2" s="112"/>
      <c r="V2" s="112"/>
      <c r="W2" s="112"/>
      <c r="X2" s="112"/>
      <c r="Y2" s="112"/>
    </row>
    <row r="3" spans="1:25">
      <c r="J3" s="112"/>
      <c r="K3" s="112"/>
      <c r="L3" s="112"/>
      <c r="M3" s="112"/>
      <c r="N3" s="112"/>
      <c r="O3" s="112"/>
      <c r="P3" s="112"/>
      <c r="Q3" s="112"/>
      <c r="R3" s="112"/>
      <c r="S3" s="112"/>
      <c r="T3" s="112"/>
      <c r="U3" s="112"/>
      <c r="V3" s="112"/>
      <c r="W3" s="112"/>
      <c r="X3" s="112"/>
      <c r="Y3" s="112"/>
    </row>
    <row r="4" spans="1:25">
      <c r="J4" s="112"/>
      <c r="K4" s="112"/>
      <c r="L4" s="112"/>
      <c r="M4" s="112"/>
      <c r="N4" s="112"/>
      <c r="O4" s="112"/>
      <c r="P4" s="112"/>
      <c r="Q4" s="112"/>
      <c r="R4" s="112"/>
      <c r="S4" s="112"/>
      <c r="T4" s="112"/>
      <c r="U4" s="112"/>
      <c r="V4" s="112"/>
      <c r="W4" s="112"/>
      <c r="X4" s="112"/>
      <c r="Y4" s="112"/>
    </row>
    <row r="5" spans="1:25">
      <c r="J5" s="112"/>
      <c r="K5" s="112"/>
      <c r="L5" s="112"/>
      <c r="M5" s="112"/>
      <c r="N5" s="112"/>
      <c r="O5" s="112"/>
      <c r="P5" s="112"/>
      <c r="Q5" s="112"/>
      <c r="R5" s="112"/>
      <c r="S5" s="112"/>
      <c r="T5" s="112"/>
      <c r="U5" s="112"/>
      <c r="V5" s="112"/>
      <c r="W5" s="112"/>
      <c r="X5" s="112"/>
      <c r="Y5" s="112"/>
    </row>
    <row r="6" spans="1:25">
      <c r="J6" s="112"/>
      <c r="K6" s="112"/>
      <c r="L6" s="112"/>
      <c r="M6" s="112"/>
      <c r="N6" s="112"/>
      <c r="O6" s="112"/>
      <c r="P6" s="112"/>
      <c r="Q6" s="112"/>
      <c r="R6" s="112"/>
      <c r="S6" s="112"/>
      <c r="T6" s="112"/>
      <c r="U6" s="112"/>
      <c r="V6" s="112"/>
      <c r="W6" s="112"/>
      <c r="X6" s="112"/>
      <c r="Y6" s="112"/>
    </row>
    <row r="7" spans="1:25">
      <c r="J7" s="112"/>
      <c r="K7" s="112"/>
      <c r="L7" s="112"/>
      <c r="M7" s="112"/>
      <c r="N7" s="112"/>
      <c r="O7" s="112"/>
      <c r="P7" s="112"/>
      <c r="Q7" s="112"/>
      <c r="R7" s="112"/>
      <c r="S7" s="112"/>
      <c r="T7" s="112"/>
      <c r="U7" s="112"/>
      <c r="V7" s="112"/>
      <c r="W7" s="112"/>
      <c r="X7" s="112"/>
      <c r="Y7" s="112"/>
    </row>
    <row r="8" spans="1:25">
      <c r="J8" s="112"/>
      <c r="K8" s="112"/>
      <c r="L8" s="112"/>
      <c r="M8" s="112"/>
      <c r="N8" s="112"/>
      <c r="O8" s="112"/>
      <c r="P8" s="112"/>
      <c r="Q8" s="112"/>
      <c r="R8" s="112"/>
      <c r="S8" s="112"/>
      <c r="T8" s="112"/>
      <c r="U8" s="112"/>
      <c r="V8" s="112"/>
      <c r="W8" s="112"/>
      <c r="X8" s="112"/>
      <c r="Y8" s="112"/>
    </row>
    <row r="9" spans="1:25">
      <c r="J9" s="112"/>
      <c r="K9" s="112"/>
      <c r="L9" s="112"/>
      <c r="M9" s="112"/>
      <c r="N9" s="112"/>
      <c r="O9" s="112"/>
      <c r="P9" s="112"/>
      <c r="Q9" s="112"/>
      <c r="R9" s="112"/>
      <c r="S9" s="112"/>
      <c r="T9" s="112"/>
      <c r="U9" s="112"/>
      <c r="V9" s="112"/>
      <c r="W9" s="112"/>
      <c r="X9" s="112"/>
      <c r="Y9" s="112"/>
    </row>
    <row r="10" spans="1:25">
      <c r="J10" s="112"/>
      <c r="K10" s="112"/>
      <c r="L10" s="112"/>
      <c r="M10" s="112"/>
      <c r="N10" s="112"/>
      <c r="O10" s="112"/>
      <c r="P10" s="112"/>
      <c r="Q10" s="112"/>
      <c r="R10" s="112"/>
      <c r="S10" s="112"/>
      <c r="T10" s="112"/>
      <c r="U10" s="112"/>
      <c r="V10" s="112"/>
      <c r="W10" s="112"/>
      <c r="X10" s="112"/>
      <c r="Y10" s="112"/>
    </row>
    <row r="11" spans="1:25">
      <c r="J11" s="112"/>
      <c r="K11" s="112"/>
      <c r="L11" s="112"/>
      <c r="M11" s="112"/>
      <c r="N11" s="112"/>
      <c r="O11" s="112"/>
      <c r="P11" s="112"/>
      <c r="Q11" s="112"/>
      <c r="R11" s="112"/>
      <c r="S11" s="112"/>
      <c r="T11" s="112"/>
      <c r="U11" s="112"/>
      <c r="V11" s="112"/>
      <c r="W11" s="112"/>
      <c r="X11" s="112"/>
      <c r="Y11" s="112"/>
    </row>
    <row r="12" spans="1:25">
      <c r="J12" s="112"/>
      <c r="K12" s="112"/>
      <c r="L12" s="112"/>
      <c r="M12" s="112"/>
      <c r="N12" s="112"/>
      <c r="O12" s="112"/>
      <c r="P12" s="112"/>
      <c r="Q12" s="112"/>
      <c r="R12" s="112"/>
      <c r="S12" s="112"/>
      <c r="T12" s="112"/>
      <c r="U12" s="112"/>
      <c r="V12" s="112"/>
      <c r="W12" s="112"/>
      <c r="X12" s="112"/>
      <c r="Y12" s="112"/>
    </row>
    <row r="13" spans="1:25">
      <c r="J13" s="112"/>
      <c r="K13" s="112"/>
      <c r="L13" s="112"/>
      <c r="M13" s="112"/>
      <c r="N13" s="112"/>
      <c r="O13" s="112"/>
      <c r="P13" s="112"/>
      <c r="Q13" s="112"/>
      <c r="R13" s="112"/>
      <c r="S13" s="112"/>
      <c r="T13" s="112"/>
      <c r="U13" s="112"/>
      <c r="V13" s="112"/>
      <c r="W13" s="112"/>
      <c r="X13" s="112"/>
      <c r="Y13" s="112"/>
    </row>
    <row r="14" spans="1:25">
      <c r="J14" s="112"/>
      <c r="K14" s="112"/>
      <c r="L14" s="112"/>
      <c r="M14" s="112"/>
      <c r="N14" s="112"/>
      <c r="O14" s="112"/>
      <c r="P14" s="112"/>
      <c r="Q14" s="112"/>
      <c r="R14" s="112"/>
      <c r="S14" s="112"/>
      <c r="T14" s="112"/>
      <c r="U14" s="112"/>
      <c r="V14" s="112"/>
      <c r="W14" s="112"/>
      <c r="X14" s="112"/>
      <c r="Y14" s="112"/>
    </row>
    <row r="15" spans="1:25">
      <c r="J15" s="112"/>
      <c r="K15" s="112"/>
      <c r="L15" s="112"/>
      <c r="M15" s="112"/>
      <c r="N15" s="112"/>
      <c r="O15" s="112"/>
      <c r="P15" s="112"/>
      <c r="Q15" s="112"/>
      <c r="R15" s="112"/>
      <c r="S15" s="112"/>
      <c r="T15" s="112"/>
      <c r="U15" s="112"/>
      <c r="V15" s="112"/>
      <c r="W15" s="112"/>
      <c r="X15" s="112"/>
      <c r="Y15" s="112"/>
    </row>
    <row r="16" spans="1:25">
      <c r="J16" s="112"/>
      <c r="K16" s="112"/>
      <c r="L16" s="112"/>
      <c r="M16" s="112"/>
      <c r="N16" s="112"/>
      <c r="O16" s="112"/>
      <c r="P16" s="112"/>
      <c r="Q16" s="112"/>
      <c r="R16" s="112"/>
      <c r="S16" s="112"/>
      <c r="T16" s="112"/>
      <c r="U16" s="112"/>
      <c r="V16" s="112"/>
      <c r="W16" s="112"/>
      <c r="X16" s="112"/>
      <c r="Y16" s="112"/>
    </row>
    <row r="17" spans="10:25">
      <c r="J17" s="112"/>
      <c r="K17" s="112"/>
      <c r="L17" s="112"/>
      <c r="M17" s="112"/>
      <c r="N17" s="112"/>
      <c r="O17" s="112"/>
      <c r="P17" s="112"/>
      <c r="Q17" s="112"/>
      <c r="R17" s="112"/>
      <c r="S17" s="112"/>
      <c r="T17" s="112"/>
      <c r="U17" s="112"/>
      <c r="V17" s="112"/>
      <c r="W17" s="112"/>
      <c r="X17" s="112"/>
      <c r="Y17" s="112"/>
    </row>
    <row r="18" spans="10:25">
      <c r="J18" s="112"/>
      <c r="K18" s="112"/>
      <c r="L18" s="112"/>
      <c r="M18" s="112"/>
      <c r="N18" s="112"/>
      <c r="O18" s="112"/>
      <c r="P18" s="112"/>
      <c r="Q18" s="112"/>
      <c r="R18" s="112"/>
      <c r="S18" s="112"/>
      <c r="T18" s="112"/>
      <c r="U18" s="112"/>
      <c r="V18" s="112"/>
      <c r="W18" s="112"/>
      <c r="X18" s="112"/>
      <c r="Y18" s="112"/>
    </row>
    <row r="19" spans="10:25">
      <c r="J19" s="112"/>
      <c r="K19" s="112"/>
      <c r="L19" s="112"/>
      <c r="M19" s="112"/>
      <c r="N19" s="112"/>
      <c r="O19" s="112"/>
      <c r="P19" s="112"/>
      <c r="Q19" s="112"/>
      <c r="R19" s="112"/>
      <c r="S19" s="112"/>
      <c r="T19" s="112"/>
      <c r="U19" s="112"/>
      <c r="V19" s="112"/>
      <c r="W19" s="112"/>
      <c r="X19" s="112"/>
      <c r="Y19" s="112"/>
    </row>
    <row r="20" spans="10:25">
      <c r="J20" s="112"/>
      <c r="K20" s="112"/>
      <c r="L20" s="112"/>
      <c r="M20" s="112"/>
      <c r="N20" s="112"/>
      <c r="O20" s="112"/>
      <c r="P20" s="112"/>
      <c r="Q20" s="112"/>
      <c r="R20" s="112"/>
      <c r="S20" s="112"/>
      <c r="T20" s="112"/>
      <c r="U20" s="112"/>
      <c r="V20" s="112"/>
      <c r="W20" s="112"/>
      <c r="X20" s="112"/>
      <c r="Y20" s="112"/>
    </row>
    <row r="21" spans="10:25">
      <c r="J21" s="112"/>
      <c r="K21" s="112"/>
      <c r="L21" s="112"/>
      <c r="M21" s="112"/>
      <c r="N21" s="112"/>
      <c r="O21" s="112"/>
      <c r="P21" s="112"/>
      <c r="Q21" s="112"/>
      <c r="R21" s="112"/>
      <c r="S21" s="112"/>
      <c r="T21" s="112"/>
      <c r="U21" s="112"/>
      <c r="V21" s="112"/>
      <c r="W21" s="112"/>
      <c r="X21" s="112"/>
      <c r="Y21" s="112"/>
    </row>
    <row r="22" spans="10:25">
      <c r="J22" s="112"/>
      <c r="K22" s="112"/>
      <c r="L22" s="112"/>
      <c r="M22" s="112"/>
      <c r="N22" s="112"/>
      <c r="O22" s="112"/>
      <c r="P22" s="112"/>
      <c r="Q22" s="112"/>
      <c r="R22" s="112"/>
      <c r="S22" s="112"/>
      <c r="T22" s="112"/>
      <c r="U22" s="112"/>
      <c r="V22" s="112"/>
      <c r="W22" s="112"/>
      <c r="X22" s="112"/>
      <c r="Y22" s="112"/>
    </row>
    <row r="23" spans="10:25">
      <c r="J23" s="112"/>
      <c r="K23" s="112"/>
      <c r="L23" s="112"/>
      <c r="M23" s="112"/>
      <c r="N23" s="112"/>
      <c r="O23" s="112"/>
      <c r="P23" s="112"/>
      <c r="Q23" s="112"/>
      <c r="R23" s="112"/>
      <c r="S23" s="112"/>
      <c r="T23" s="112"/>
      <c r="U23" s="112"/>
      <c r="V23" s="112"/>
      <c r="W23" s="112"/>
      <c r="X23" s="112"/>
      <c r="Y23" s="112"/>
    </row>
    <row r="24" spans="10:25">
      <c r="J24" s="112"/>
      <c r="K24" s="112"/>
      <c r="L24" s="112"/>
      <c r="M24" s="112"/>
      <c r="N24" s="112"/>
      <c r="O24" s="112"/>
      <c r="P24" s="112"/>
      <c r="Q24" s="112"/>
      <c r="R24" s="112"/>
      <c r="S24" s="112"/>
      <c r="T24" s="112"/>
      <c r="U24" s="112"/>
      <c r="V24" s="112"/>
      <c r="W24" s="112"/>
      <c r="X24" s="112"/>
      <c r="Y24" s="112"/>
    </row>
    <row r="25" spans="10:25">
      <c r="J25" s="112"/>
      <c r="K25" s="112"/>
      <c r="L25" s="112"/>
      <c r="M25" s="112"/>
      <c r="N25" s="112"/>
      <c r="O25" s="112"/>
      <c r="P25" s="112"/>
      <c r="Q25" s="112"/>
      <c r="R25" s="112"/>
      <c r="S25" s="112"/>
      <c r="T25" s="112"/>
      <c r="U25" s="112"/>
      <c r="V25" s="112"/>
      <c r="W25" s="112"/>
      <c r="X25" s="112"/>
      <c r="Y25" s="112"/>
    </row>
    <row r="26" spans="10:25">
      <c r="J26" s="112"/>
      <c r="K26" s="112"/>
      <c r="L26" s="112"/>
      <c r="M26" s="112"/>
      <c r="N26" s="112"/>
      <c r="O26" s="112"/>
      <c r="P26" s="112"/>
      <c r="Q26" s="112"/>
      <c r="R26" s="112"/>
      <c r="S26" s="112"/>
      <c r="T26" s="112"/>
      <c r="U26" s="112"/>
      <c r="V26" s="112"/>
      <c r="W26" s="112"/>
      <c r="X26" s="112"/>
      <c r="Y26" s="112"/>
    </row>
    <row r="27" spans="10:25">
      <c r="J27" s="112"/>
      <c r="K27" s="112"/>
      <c r="L27" s="112"/>
      <c r="M27" s="112"/>
      <c r="N27" s="112"/>
      <c r="O27" s="112"/>
      <c r="P27" s="112"/>
      <c r="Q27" s="112"/>
      <c r="R27" s="112"/>
      <c r="S27" s="112"/>
      <c r="T27" s="112"/>
      <c r="U27" s="112"/>
      <c r="V27" s="112"/>
      <c r="W27" s="112"/>
      <c r="X27" s="112"/>
      <c r="Y27" s="112"/>
    </row>
    <row r="28" spans="10:25">
      <c r="J28" s="112"/>
      <c r="K28" s="112"/>
      <c r="L28" s="112"/>
      <c r="M28" s="112"/>
      <c r="N28" s="112"/>
      <c r="O28" s="112"/>
      <c r="P28" s="112"/>
      <c r="Q28" s="112"/>
      <c r="R28" s="112"/>
      <c r="S28" s="112"/>
      <c r="T28" s="112"/>
      <c r="U28" s="112"/>
      <c r="V28" s="112"/>
      <c r="W28" s="112"/>
      <c r="X28" s="112"/>
      <c r="Y28" s="112"/>
    </row>
    <row r="29" spans="10:25">
      <c r="J29" s="112"/>
      <c r="K29" s="112"/>
      <c r="L29" s="112"/>
      <c r="M29" s="112"/>
      <c r="N29" s="112"/>
      <c r="O29" s="112"/>
      <c r="P29" s="112"/>
      <c r="Q29" s="112"/>
      <c r="R29" s="112"/>
      <c r="S29" s="112"/>
      <c r="T29" s="112"/>
      <c r="U29" s="112"/>
      <c r="V29" s="112"/>
      <c r="W29" s="112"/>
      <c r="X29" s="112"/>
      <c r="Y29" s="112"/>
    </row>
    <row r="30" spans="10:25">
      <c r="J30" s="112"/>
      <c r="K30" s="112"/>
      <c r="L30" s="112"/>
      <c r="M30" s="112"/>
      <c r="N30" s="112"/>
      <c r="O30" s="112"/>
      <c r="P30" s="112"/>
      <c r="Q30" s="112"/>
      <c r="R30" s="112"/>
      <c r="S30" s="112"/>
      <c r="T30" s="112"/>
      <c r="U30" s="112"/>
      <c r="V30" s="112"/>
      <c r="W30" s="112"/>
      <c r="X30" s="112"/>
      <c r="Y30" s="112"/>
    </row>
    <row r="31" spans="10:25">
      <c r="J31" s="112"/>
      <c r="K31" s="112"/>
      <c r="L31" s="112"/>
      <c r="M31" s="112"/>
      <c r="N31" s="112"/>
      <c r="O31" s="112"/>
      <c r="P31" s="112"/>
      <c r="Q31" s="112"/>
      <c r="R31" s="112"/>
      <c r="S31" s="112"/>
      <c r="T31" s="112"/>
      <c r="U31" s="112"/>
      <c r="V31" s="112"/>
      <c r="W31" s="112"/>
      <c r="X31" s="112"/>
      <c r="Y31" s="112"/>
    </row>
    <row r="32" spans="10:25">
      <c r="J32" s="112"/>
      <c r="K32" s="112"/>
      <c r="L32" s="112"/>
      <c r="M32" s="112"/>
      <c r="N32" s="112"/>
      <c r="O32" s="112"/>
      <c r="P32" s="112"/>
      <c r="Q32" s="112"/>
      <c r="R32" s="112"/>
      <c r="S32" s="112"/>
      <c r="T32" s="112"/>
      <c r="U32" s="112"/>
      <c r="V32" s="112"/>
      <c r="W32" s="112"/>
      <c r="X32" s="112"/>
      <c r="Y32" s="112"/>
    </row>
    <row r="33" spans="10:25">
      <c r="J33" s="112"/>
      <c r="K33" s="112"/>
      <c r="L33" s="112"/>
      <c r="M33" s="112"/>
      <c r="N33" s="112"/>
      <c r="O33" s="112"/>
      <c r="P33" s="112"/>
      <c r="Q33" s="112"/>
      <c r="R33" s="112"/>
      <c r="S33" s="112"/>
      <c r="T33" s="112"/>
      <c r="U33" s="112"/>
      <c r="V33" s="112"/>
      <c r="W33" s="112"/>
      <c r="X33" s="112"/>
      <c r="Y33" s="112"/>
    </row>
    <row r="34" spans="10:25">
      <c r="J34" s="112"/>
      <c r="K34" s="112"/>
      <c r="L34" s="112"/>
      <c r="M34" s="112"/>
      <c r="N34" s="112"/>
      <c r="O34" s="112"/>
      <c r="P34" s="112"/>
      <c r="Q34" s="112"/>
      <c r="R34" s="112"/>
      <c r="S34" s="112"/>
      <c r="T34" s="112"/>
      <c r="U34" s="112"/>
      <c r="V34" s="112"/>
      <c r="W34" s="112"/>
      <c r="X34" s="112"/>
      <c r="Y34" s="112"/>
    </row>
    <row r="35" spans="10:25">
      <c r="J35" s="112"/>
      <c r="K35" s="112"/>
      <c r="L35" s="112"/>
      <c r="M35" s="112"/>
      <c r="N35" s="112"/>
      <c r="O35" s="112"/>
      <c r="P35" s="112"/>
      <c r="Q35" s="112"/>
      <c r="R35" s="112"/>
      <c r="S35" s="112"/>
      <c r="T35" s="112"/>
      <c r="U35" s="112"/>
      <c r="V35" s="112"/>
      <c r="W35" s="112"/>
      <c r="X35" s="112"/>
      <c r="Y35" s="112"/>
    </row>
    <row r="36" spans="10:25">
      <c r="J36" s="112"/>
      <c r="K36" s="112"/>
      <c r="L36" s="112"/>
      <c r="M36" s="112"/>
      <c r="N36" s="112"/>
      <c r="O36" s="112"/>
      <c r="P36" s="112"/>
      <c r="Q36" s="112"/>
      <c r="R36" s="112"/>
      <c r="S36" s="112"/>
      <c r="T36" s="112"/>
      <c r="U36" s="112"/>
      <c r="V36" s="112"/>
      <c r="W36" s="112"/>
      <c r="X36" s="112"/>
      <c r="Y36" s="112"/>
    </row>
    <row r="37" spans="10:25">
      <c r="J37" s="112"/>
      <c r="K37" s="112"/>
      <c r="L37" s="112"/>
      <c r="M37" s="112"/>
      <c r="N37" s="112"/>
      <c r="O37" s="112"/>
      <c r="P37" s="112"/>
      <c r="Q37" s="112"/>
      <c r="R37" s="112"/>
      <c r="S37" s="112"/>
      <c r="T37" s="112"/>
      <c r="U37" s="112"/>
      <c r="V37" s="112"/>
      <c r="W37" s="112"/>
      <c r="X37" s="112"/>
      <c r="Y37" s="112"/>
    </row>
    <row r="38" spans="10:25">
      <c r="J38" s="112"/>
      <c r="K38" s="112"/>
      <c r="L38" s="112"/>
      <c r="M38" s="112"/>
      <c r="N38" s="112"/>
      <c r="O38" s="112"/>
      <c r="P38" s="112"/>
      <c r="Q38" s="112"/>
      <c r="R38" s="112"/>
      <c r="S38" s="112"/>
      <c r="T38" s="112"/>
      <c r="U38" s="112"/>
      <c r="V38" s="112"/>
      <c r="W38" s="112"/>
      <c r="X38" s="112"/>
      <c r="Y38" s="112"/>
    </row>
    <row r="39" spans="10:25">
      <c r="J39" s="112"/>
      <c r="K39" s="112"/>
      <c r="L39" s="112"/>
      <c r="M39" s="112"/>
      <c r="N39" s="112"/>
      <c r="O39" s="112"/>
      <c r="P39" s="112"/>
      <c r="Q39" s="112"/>
      <c r="R39" s="112"/>
      <c r="S39" s="112"/>
      <c r="T39" s="112"/>
      <c r="U39" s="112"/>
      <c r="V39" s="112"/>
      <c r="W39" s="112"/>
      <c r="X39" s="112"/>
      <c r="Y39" s="112"/>
    </row>
    <row r="40" spans="10:25">
      <c r="J40" s="112"/>
      <c r="K40" s="112"/>
      <c r="L40" s="112"/>
      <c r="M40" s="112"/>
      <c r="N40" s="112"/>
      <c r="O40" s="112"/>
      <c r="P40" s="112"/>
      <c r="Q40" s="112"/>
      <c r="R40" s="112"/>
      <c r="S40" s="112"/>
      <c r="T40" s="112"/>
      <c r="U40" s="112"/>
      <c r="V40" s="112"/>
      <c r="W40" s="112"/>
      <c r="X40" s="112"/>
      <c r="Y40" s="112"/>
    </row>
    <row r="41" spans="10:25">
      <c r="J41" s="112"/>
      <c r="K41" s="112"/>
      <c r="L41" s="112"/>
      <c r="M41" s="112"/>
      <c r="N41" s="112"/>
      <c r="O41" s="112"/>
      <c r="P41" s="112"/>
      <c r="Q41" s="112"/>
      <c r="R41" s="112"/>
      <c r="S41" s="112"/>
      <c r="T41" s="112"/>
      <c r="U41" s="112"/>
      <c r="V41" s="112"/>
      <c r="W41" s="112"/>
      <c r="X41" s="112"/>
      <c r="Y41" s="112"/>
    </row>
  </sheetData>
  <pageMargins left="0.7" right="0.7" top="0.75" bottom="0.75" header="0.3" footer="0.3"/>
  <pageSetup scale="54"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R12:U44"/>
  <sheetViews>
    <sheetView zoomScale="70" zoomScaleNormal="70" workbookViewId="0"/>
  </sheetViews>
  <sheetFormatPr defaultColWidth="9.140625" defaultRowHeight="15"/>
  <cols>
    <col min="1" max="12" width="9.140625" style="1"/>
    <col min="13" max="13" width="8.140625" style="1" customWidth="1"/>
    <col min="14" max="14" width="9.140625" style="1"/>
    <col min="15" max="15" width="7.140625" style="1" customWidth="1"/>
    <col min="16" max="16" width="6.140625" style="1" customWidth="1"/>
    <col min="17" max="17" width="6.7109375" style="1" customWidth="1"/>
    <col min="18" max="18" width="28.28515625" style="1" customWidth="1"/>
    <col min="19" max="19" width="4.7109375" style="1" customWidth="1"/>
    <col min="20" max="20" width="27" style="1" customWidth="1"/>
    <col min="21" max="21" width="12.5703125" style="1" customWidth="1"/>
    <col min="22" max="22" width="6.140625" style="1" customWidth="1"/>
    <col min="23" max="23" width="6.28515625" style="1" customWidth="1"/>
    <col min="24" max="24" width="6" style="1" customWidth="1"/>
    <col min="25" max="25" width="6.140625" style="1" customWidth="1"/>
    <col min="26" max="26" width="7.140625" style="1" customWidth="1"/>
    <col min="27" max="27" width="7.42578125" style="1" customWidth="1"/>
    <col min="28" max="28" width="7.5703125" style="1" customWidth="1"/>
    <col min="29" max="16384" width="9.140625" style="1"/>
  </cols>
  <sheetData>
    <row r="12" spans="18:21" ht="45.75" customHeight="1">
      <c r="R12" s="134" t="s">
        <v>34</v>
      </c>
      <c r="S12" s="135"/>
      <c r="T12" s="134" t="s">
        <v>35</v>
      </c>
    </row>
    <row r="13" spans="18:21" ht="27.75" customHeight="1">
      <c r="R13" s="136">
        <v>1</v>
      </c>
      <c r="S13" s="137"/>
      <c r="T13" s="138">
        <v>100</v>
      </c>
      <c r="U13" s="47" t="s">
        <v>37</v>
      </c>
    </row>
    <row r="14" spans="18:21" ht="28.5" customHeight="1">
      <c r="R14" s="136">
        <v>2</v>
      </c>
      <c r="S14" s="137"/>
      <c r="T14" s="138">
        <f>T13*0.8</f>
        <v>80</v>
      </c>
      <c r="U14" s="47" t="s">
        <v>37</v>
      </c>
    </row>
    <row r="15" spans="18:21" ht="28.5" customHeight="1">
      <c r="R15" s="136">
        <v>4</v>
      </c>
      <c r="S15" s="137"/>
      <c r="T15" s="138">
        <f>T14*0.8</f>
        <v>64</v>
      </c>
      <c r="U15" s="47" t="s">
        <v>37</v>
      </c>
    </row>
    <row r="16" spans="18:21" ht="25.5" customHeight="1">
      <c r="R16" s="136">
        <v>8</v>
      </c>
      <c r="S16" s="137"/>
      <c r="T16" s="138">
        <f>T15*0.8</f>
        <v>51.2</v>
      </c>
      <c r="U16" s="47" t="s">
        <v>37</v>
      </c>
    </row>
    <row r="17" spans="18:21" ht="30" customHeight="1">
      <c r="R17" s="136">
        <v>16</v>
      </c>
      <c r="S17" s="137"/>
      <c r="T17" s="138">
        <f>T16*0.8</f>
        <v>40.960000000000008</v>
      </c>
      <c r="U17" s="47" t="s">
        <v>37</v>
      </c>
    </row>
    <row r="18" spans="18:21" ht="25.5" customHeight="1">
      <c r="R18" s="136">
        <v>32</v>
      </c>
      <c r="S18" s="137"/>
      <c r="T18" s="139">
        <f>T17*0.8</f>
        <v>32.768000000000008</v>
      </c>
      <c r="U18" s="140"/>
    </row>
    <row r="19" spans="18:21" ht="14.45" customHeight="1"/>
    <row r="20" spans="18:21" ht="14.45" customHeight="1"/>
    <row r="22" spans="18:21" ht="23.25" customHeight="1"/>
    <row r="23" spans="18:21" ht="24.6" customHeight="1"/>
    <row r="24" spans="18:21" ht="24.6" customHeight="1"/>
    <row r="25" spans="18:21" ht="21" customHeight="1"/>
    <row r="26" spans="18:21" ht="20.45" customHeight="1"/>
    <row r="27" spans="18:21" ht="23.45" customHeight="1"/>
    <row r="28" spans="18:21" ht="30" customHeight="1"/>
    <row r="29" spans="18:21" ht="20.45" customHeight="1"/>
    <row r="30" spans="18:21" ht="24" customHeight="1"/>
    <row r="31" spans="18:21" ht="23.25" customHeight="1"/>
    <row r="32" spans="18:21" ht="26.45" customHeight="1"/>
    <row r="33" ht="24.75" customHeight="1"/>
    <row r="34" ht="23.25" customHeight="1"/>
    <row r="35" ht="25.5" customHeight="1"/>
    <row r="39" ht="25.5" customHeight="1"/>
    <row r="40" ht="30.75" customHeight="1"/>
    <row r="41" ht="20.45" customHeight="1"/>
    <row r="42" ht="21" customHeight="1"/>
    <row r="43" ht="21" customHeight="1"/>
    <row r="44" ht="19.149999999999999" customHeight="1"/>
  </sheetData>
  <pageMargins left="0.7" right="0.7" top="0.75" bottom="0.75" header="0.3" footer="0.3"/>
  <pageSetup scale="5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O12:AB44"/>
  <sheetViews>
    <sheetView zoomScale="70" zoomScaleNormal="70" workbookViewId="0"/>
  </sheetViews>
  <sheetFormatPr defaultColWidth="9.140625" defaultRowHeight="15"/>
  <cols>
    <col min="1" max="12" width="9.140625" style="1"/>
    <col min="13" max="13" width="8.140625" style="1" customWidth="1"/>
    <col min="14" max="14" width="9.140625" style="1"/>
    <col min="15" max="15" width="7.140625" style="1" customWidth="1"/>
    <col min="16" max="16" width="6.140625" style="1" customWidth="1"/>
    <col min="17" max="17" width="6.7109375" style="1" customWidth="1"/>
    <col min="18" max="18" width="6.42578125" style="1" customWidth="1"/>
    <col min="19" max="19" width="6.7109375" style="1" customWidth="1"/>
    <col min="20" max="20" width="5" style="1" customWidth="1"/>
    <col min="21" max="21" width="6.28515625" style="1" customWidth="1"/>
    <col min="22" max="22" width="6.140625" style="1" customWidth="1"/>
    <col min="23" max="23" width="6.28515625" style="1" customWidth="1"/>
    <col min="24" max="24" width="6" style="1" customWidth="1"/>
    <col min="25" max="25" width="6.140625" style="1" customWidth="1"/>
    <col min="26" max="26" width="7.140625" style="1" customWidth="1"/>
    <col min="27" max="27" width="7.42578125" style="1" customWidth="1"/>
    <col min="28" max="28" width="7.5703125" style="1" customWidth="1"/>
    <col min="29" max="16384" width="9.140625" style="1"/>
  </cols>
  <sheetData>
    <row r="12" spans="15:28">
      <c r="O12"/>
      <c r="P12"/>
      <c r="Q12"/>
      <c r="R12"/>
      <c r="S12"/>
      <c r="T12"/>
      <c r="U12"/>
      <c r="V12"/>
      <c r="W12"/>
      <c r="X12"/>
      <c r="Y12"/>
      <c r="Z12"/>
      <c r="AA12"/>
      <c r="AB12"/>
    </row>
    <row r="13" spans="15:28">
      <c r="O13"/>
      <c r="P13"/>
      <c r="Q13"/>
      <c r="R13"/>
      <c r="S13"/>
      <c r="T13"/>
      <c r="U13"/>
      <c r="V13"/>
      <c r="W13"/>
      <c r="X13"/>
      <c r="Y13"/>
      <c r="Z13"/>
      <c r="AA13"/>
      <c r="AB13"/>
    </row>
    <row r="14" spans="15:28">
      <c r="O14"/>
      <c r="P14"/>
      <c r="Q14"/>
      <c r="R14"/>
      <c r="S14"/>
      <c r="T14"/>
      <c r="U14"/>
      <c r="V14"/>
      <c r="W14"/>
      <c r="X14"/>
      <c r="Y14"/>
      <c r="Z14"/>
      <c r="AA14"/>
      <c r="AB14"/>
    </row>
    <row r="15" spans="15:28">
      <c r="O15"/>
      <c r="P15"/>
      <c r="Q15"/>
      <c r="R15"/>
      <c r="S15"/>
      <c r="T15"/>
      <c r="U15"/>
      <c r="V15"/>
      <c r="W15"/>
      <c r="X15"/>
      <c r="Y15"/>
      <c r="Z15"/>
      <c r="AA15"/>
      <c r="AB15"/>
    </row>
    <row r="16" spans="15:28">
      <c r="O16"/>
      <c r="P16"/>
      <c r="Q16"/>
      <c r="R16"/>
      <c r="S16"/>
      <c r="T16"/>
      <c r="U16"/>
      <c r="V16"/>
      <c r="W16"/>
      <c r="X16"/>
      <c r="Y16"/>
      <c r="Z16"/>
      <c r="AA16"/>
      <c r="AB16"/>
    </row>
    <row r="17" spans="15:28">
      <c r="O17"/>
      <c r="P17"/>
      <c r="Q17"/>
      <c r="R17"/>
      <c r="S17"/>
      <c r="T17"/>
      <c r="U17"/>
      <c r="V17"/>
      <c r="W17"/>
      <c r="X17"/>
      <c r="Y17"/>
      <c r="Z17"/>
      <c r="AA17"/>
      <c r="AB17"/>
    </row>
    <row r="18" spans="15:28">
      <c r="O18"/>
      <c r="P18"/>
      <c r="Q18"/>
      <c r="R18"/>
      <c r="S18"/>
      <c r="T18"/>
      <c r="U18"/>
      <c r="V18"/>
      <c r="W18"/>
      <c r="X18"/>
      <c r="Y18"/>
      <c r="Z18"/>
      <c r="AA18"/>
      <c r="AB18"/>
    </row>
    <row r="19" spans="15:28" ht="14.45" customHeight="1">
      <c r="O19"/>
      <c r="P19"/>
      <c r="Q19"/>
      <c r="R19"/>
      <c r="S19"/>
      <c r="T19"/>
      <c r="U19"/>
      <c r="V19"/>
      <c r="W19"/>
      <c r="X19"/>
      <c r="Y19"/>
      <c r="Z19"/>
      <c r="AA19"/>
      <c r="AB19"/>
    </row>
    <row r="20" spans="15:28" ht="14.45" customHeight="1">
      <c r="O20"/>
      <c r="P20"/>
      <c r="Q20"/>
      <c r="R20"/>
      <c r="S20"/>
      <c r="T20"/>
      <c r="U20"/>
      <c r="V20"/>
      <c r="W20"/>
      <c r="X20"/>
      <c r="Y20"/>
      <c r="Z20"/>
      <c r="AA20"/>
      <c r="AB20"/>
    </row>
    <row r="21" spans="15:28">
      <c r="O21"/>
      <c r="P21"/>
      <c r="Q21"/>
      <c r="R21"/>
      <c r="S21"/>
      <c r="T21"/>
      <c r="U21"/>
      <c r="V21"/>
      <c r="W21"/>
      <c r="X21"/>
      <c r="Y21"/>
      <c r="Z21"/>
      <c r="AA21"/>
      <c r="AB21"/>
    </row>
    <row r="22" spans="15:28" ht="23.25" customHeight="1">
      <c r="O22"/>
      <c r="P22"/>
      <c r="Q22"/>
      <c r="R22"/>
      <c r="S22"/>
      <c r="T22"/>
      <c r="U22"/>
      <c r="V22"/>
      <c r="W22"/>
      <c r="X22"/>
      <c r="Y22"/>
      <c r="Z22"/>
      <c r="AA22"/>
      <c r="AB22"/>
    </row>
    <row r="23" spans="15:28" ht="24.6" customHeight="1">
      <c r="O23"/>
      <c r="P23"/>
      <c r="Q23"/>
      <c r="R23"/>
      <c r="S23"/>
      <c r="T23"/>
      <c r="U23"/>
      <c r="V23"/>
      <c r="W23"/>
      <c r="X23"/>
      <c r="Y23"/>
      <c r="Z23"/>
      <c r="AA23"/>
      <c r="AB23"/>
    </row>
    <row r="24" spans="15:28" ht="24.6" customHeight="1">
      <c r="O24"/>
      <c r="P24"/>
      <c r="Q24"/>
      <c r="R24"/>
      <c r="S24"/>
      <c r="T24"/>
      <c r="U24"/>
      <c r="V24"/>
      <c r="W24"/>
      <c r="X24"/>
      <c r="Y24"/>
      <c r="Z24"/>
      <c r="AA24"/>
      <c r="AB24"/>
    </row>
    <row r="25" spans="15:28" ht="21" customHeight="1">
      <c r="O25"/>
      <c r="P25"/>
      <c r="Q25"/>
      <c r="R25"/>
      <c r="S25"/>
      <c r="T25"/>
      <c r="U25"/>
      <c r="V25"/>
      <c r="W25"/>
      <c r="X25"/>
      <c r="Y25"/>
      <c r="Z25"/>
      <c r="AA25"/>
      <c r="AB25"/>
    </row>
    <row r="26" spans="15:28" ht="20.45" customHeight="1">
      <c r="O26"/>
      <c r="P26"/>
      <c r="Q26"/>
      <c r="R26"/>
      <c r="S26"/>
      <c r="T26"/>
      <c r="U26"/>
      <c r="V26"/>
      <c r="W26"/>
      <c r="X26"/>
      <c r="Y26"/>
      <c r="Z26"/>
      <c r="AA26"/>
      <c r="AB26"/>
    </row>
    <row r="27" spans="15:28" ht="23.45" customHeight="1">
      <c r="O27"/>
      <c r="P27"/>
      <c r="Q27"/>
      <c r="R27"/>
      <c r="S27"/>
      <c r="T27"/>
      <c r="U27"/>
      <c r="V27"/>
      <c r="W27"/>
      <c r="X27"/>
      <c r="Y27"/>
      <c r="Z27"/>
      <c r="AA27"/>
      <c r="AB27"/>
    </row>
    <row r="28" spans="15:28" ht="30" customHeight="1">
      <c r="O28"/>
      <c r="P28"/>
      <c r="Q28"/>
      <c r="R28"/>
      <c r="S28"/>
      <c r="T28"/>
      <c r="U28"/>
      <c r="V28"/>
      <c r="W28"/>
      <c r="X28"/>
      <c r="Y28"/>
      <c r="Z28"/>
      <c r="AA28"/>
      <c r="AB28"/>
    </row>
    <row r="29" spans="15:28" ht="20.45" customHeight="1">
      <c r="O29"/>
      <c r="P29"/>
      <c r="Q29"/>
      <c r="R29"/>
      <c r="S29"/>
      <c r="T29"/>
      <c r="U29"/>
      <c r="V29"/>
      <c r="W29"/>
      <c r="X29"/>
      <c r="Y29"/>
      <c r="Z29"/>
      <c r="AA29"/>
      <c r="AB29"/>
    </row>
    <row r="30" spans="15:28" ht="24" customHeight="1"/>
    <row r="31" spans="15:28" ht="23.25" customHeight="1"/>
    <row r="32" spans="15:28" ht="26.45" customHeight="1"/>
    <row r="33" ht="24.75" customHeight="1"/>
    <row r="34" ht="23.25" customHeight="1"/>
    <row r="35" ht="25.5" customHeight="1"/>
    <row r="39" ht="25.5" customHeight="1"/>
    <row r="40" ht="30.75" customHeight="1"/>
    <row r="41" ht="20.45" customHeight="1"/>
    <row r="42" ht="21" customHeight="1"/>
    <row r="43" ht="21" customHeight="1"/>
    <row r="44" ht="19.149999999999999" customHeight="1"/>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O12:AB44"/>
  <sheetViews>
    <sheetView zoomScale="70" zoomScaleNormal="70" workbookViewId="0"/>
  </sheetViews>
  <sheetFormatPr defaultColWidth="9.140625" defaultRowHeight="15"/>
  <cols>
    <col min="1" max="12" width="9.140625" style="1"/>
    <col min="13" max="13" width="8.140625" style="1" customWidth="1"/>
    <col min="14" max="14" width="9.140625" style="1"/>
    <col min="15" max="15" width="7.140625" style="1" customWidth="1"/>
    <col min="16" max="16" width="6.140625" style="1" customWidth="1"/>
    <col min="17" max="17" width="6.7109375" style="1" customWidth="1"/>
    <col min="18" max="18" width="6.42578125" style="1" customWidth="1"/>
    <col min="19" max="19" width="6.7109375" style="1" customWidth="1"/>
    <col min="20" max="20" width="5" style="1" customWidth="1"/>
    <col min="21" max="21" width="6.28515625" style="1" customWidth="1"/>
    <col min="22" max="22" width="6.140625" style="1" customWidth="1"/>
    <col min="23" max="23" width="6.28515625" style="1" customWidth="1"/>
    <col min="24" max="24" width="6" style="1" customWidth="1"/>
    <col min="25" max="25" width="6.140625" style="1" customWidth="1"/>
    <col min="26" max="26" width="7.140625" style="1" customWidth="1"/>
    <col min="27" max="27" width="7.42578125" style="1" customWidth="1"/>
    <col min="28" max="28" width="7.5703125" style="1" customWidth="1"/>
    <col min="29" max="16384" width="9.140625" style="1"/>
  </cols>
  <sheetData>
    <row r="12" spans="15:28">
      <c r="O12"/>
      <c r="P12"/>
      <c r="Q12"/>
      <c r="R12"/>
      <c r="S12"/>
      <c r="T12"/>
      <c r="U12"/>
      <c r="V12"/>
      <c r="W12"/>
      <c r="X12"/>
      <c r="Y12"/>
      <c r="Z12"/>
      <c r="AA12"/>
      <c r="AB12"/>
    </row>
    <row r="13" spans="15:28">
      <c r="O13"/>
      <c r="P13"/>
      <c r="Q13"/>
      <c r="R13"/>
      <c r="S13"/>
      <c r="T13"/>
      <c r="U13"/>
      <c r="V13"/>
      <c r="W13"/>
      <c r="X13"/>
      <c r="Y13"/>
      <c r="Z13"/>
      <c r="AA13"/>
      <c r="AB13"/>
    </row>
    <row r="14" spans="15:28">
      <c r="O14"/>
      <c r="P14"/>
      <c r="Q14"/>
      <c r="R14"/>
      <c r="S14"/>
      <c r="T14"/>
      <c r="U14"/>
      <c r="V14"/>
      <c r="W14"/>
      <c r="X14"/>
      <c r="Y14"/>
      <c r="Z14"/>
      <c r="AA14"/>
      <c r="AB14"/>
    </row>
    <row r="15" spans="15:28">
      <c r="O15"/>
      <c r="P15"/>
      <c r="Q15"/>
      <c r="R15"/>
      <c r="S15"/>
      <c r="T15"/>
      <c r="U15"/>
      <c r="V15"/>
      <c r="W15"/>
      <c r="X15"/>
      <c r="Y15"/>
      <c r="Z15"/>
      <c r="AA15"/>
      <c r="AB15"/>
    </row>
    <row r="16" spans="15:28">
      <c r="O16"/>
      <c r="P16"/>
      <c r="Q16"/>
      <c r="R16"/>
      <c r="S16"/>
      <c r="T16"/>
      <c r="U16"/>
      <c r="V16"/>
      <c r="W16"/>
      <c r="X16"/>
      <c r="Y16"/>
      <c r="Z16"/>
      <c r="AA16"/>
      <c r="AB16"/>
    </row>
    <row r="17" spans="15:28">
      <c r="O17"/>
      <c r="P17"/>
      <c r="Q17"/>
      <c r="R17"/>
      <c r="S17"/>
      <c r="T17"/>
      <c r="U17"/>
      <c r="V17"/>
      <c r="W17"/>
      <c r="X17"/>
      <c r="Y17"/>
      <c r="Z17"/>
      <c r="AA17"/>
      <c r="AB17"/>
    </row>
    <row r="18" spans="15:28">
      <c r="O18"/>
      <c r="P18"/>
      <c r="Q18"/>
      <c r="R18"/>
      <c r="S18"/>
      <c r="T18"/>
      <c r="U18"/>
      <c r="V18"/>
      <c r="W18"/>
      <c r="X18"/>
      <c r="Y18"/>
      <c r="Z18"/>
      <c r="AA18"/>
      <c r="AB18"/>
    </row>
    <row r="19" spans="15:28" ht="14.45" customHeight="1">
      <c r="O19"/>
      <c r="P19"/>
      <c r="Q19"/>
      <c r="R19"/>
      <c r="S19"/>
      <c r="T19"/>
      <c r="U19"/>
      <c r="V19"/>
      <c r="W19"/>
      <c r="X19"/>
      <c r="Y19"/>
      <c r="Z19"/>
      <c r="AA19"/>
      <c r="AB19"/>
    </row>
    <row r="20" spans="15:28" ht="14.45" customHeight="1">
      <c r="O20"/>
      <c r="P20"/>
      <c r="Q20"/>
      <c r="R20"/>
      <c r="S20"/>
      <c r="T20"/>
      <c r="U20"/>
      <c r="V20"/>
      <c r="W20"/>
      <c r="X20"/>
      <c r="Y20"/>
      <c r="Z20"/>
      <c r="AA20"/>
      <c r="AB20"/>
    </row>
    <row r="21" spans="15:28">
      <c r="O21"/>
      <c r="P21"/>
      <c r="Q21"/>
      <c r="R21"/>
      <c r="S21"/>
      <c r="T21"/>
      <c r="U21"/>
      <c r="V21"/>
      <c r="W21"/>
      <c r="X21"/>
      <c r="Y21"/>
      <c r="Z21"/>
      <c r="AA21"/>
      <c r="AB21"/>
    </row>
    <row r="22" spans="15:28" ht="23.25" customHeight="1">
      <c r="O22"/>
      <c r="P22"/>
      <c r="Q22"/>
      <c r="R22"/>
      <c r="S22"/>
      <c r="T22"/>
      <c r="U22"/>
      <c r="V22"/>
      <c r="W22"/>
      <c r="X22"/>
      <c r="Y22"/>
      <c r="Z22"/>
      <c r="AA22"/>
      <c r="AB22"/>
    </row>
    <row r="23" spans="15:28" ht="24.6" customHeight="1">
      <c r="O23"/>
      <c r="P23"/>
      <c r="Q23"/>
      <c r="R23"/>
      <c r="S23"/>
      <c r="T23"/>
      <c r="U23"/>
      <c r="V23"/>
      <c r="W23"/>
      <c r="X23"/>
      <c r="Y23"/>
      <c r="Z23"/>
      <c r="AA23"/>
      <c r="AB23"/>
    </row>
    <row r="24" spans="15:28" ht="24.6" customHeight="1">
      <c r="O24"/>
      <c r="P24"/>
      <c r="Q24"/>
      <c r="R24"/>
      <c r="S24"/>
      <c r="T24"/>
      <c r="U24"/>
      <c r="V24"/>
      <c r="W24"/>
      <c r="X24"/>
      <c r="Y24"/>
      <c r="Z24"/>
      <c r="AA24"/>
      <c r="AB24"/>
    </row>
    <row r="25" spans="15:28" ht="21" customHeight="1">
      <c r="O25"/>
      <c r="P25"/>
      <c r="Q25"/>
      <c r="R25"/>
      <c r="S25"/>
      <c r="T25"/>
      <c r="U25"/>
      <c r="V25"/>
      <c r="W25"/>
      <c r="X25"/>
      <c r="Y25"/>
      <c r="Z25"/>
      <c r="AA25"/>
      <c r="AB25"/>
    </row>
    <row r="26" spans="15:28" ht="20.45" customHeight="1">
      <c r="O26"/>
      <c r="P26"/>
      <c r="Q26"/>
      <c r="R26"/>
      <c r="S26"/>
      <c r="T26"/>
      <c r="U26"/>
      <c r="V26"/>
      <c r="W26"/>
      <c r="X26"/>
      <c r="Y26"/>
      <c r="Z26"/>
      <c r="AA26"/>
      <c r="AB26"/>
    </row>
    <row r="27" spans="15:28" ht="23.45" customHeight="1">
      <c r="O27"/>
      <c r="P27"/>
      <c r="Q27"/>
      <c r="R27"/>
      <c r="S27"/>
      <c r="T27"/>
      <c r="U27"/>
      <c r="V27"/>
      <c r="W27"/>
      <c r="X27"/>
      <c r="Y27"/>
      <c r="Z27"/>
      <c r="AA27"/>
      <c r="AB27"/>
    </row>
    <row r="28" spans="15:28" ht="30" customHeight="1">
      <c r="O28"/>
      <c r="P28"/>
      <c r="Q28"/>
      <c r="R28"/>
      <c r="S28"/>
      <c r="T28"/>
      <c r="U28"/>
      <c r="V28"/>
      <c r="W28"/>
      <c r="X28"/>
      <c r="Y28"/>
      <c r="Z28"/>
      <c r="AA28"/>
      <c r="AB28"/>
    </row>
    <row r="29" spans="15:28" ht="20.45" customHeight="1">
      <c r="O29"/>
      <c r="P29"/>
      <c r="Q29"/>
      <c r="R29"/>
      <c r="S29"/>
      <c r="T29"/>
      <c r="U29"/>
      <c r="V29"/>
      <c r="W29"/>
      <c r="X29"/>
      <c r="Y29"/>
      <c r="Z29"/>
      <c r="AA29"/>
      <c r="AB29"/>
    </row>
    <row r="30" spans="15:28" ht="24" customHeight="1"/>
    <row r="31" spans="15:28" ht="23.25" customHeight="1"/>
    <row r="32" spans="15:28" ht="26.45" customHeight="1"/>
    <row r="33" ht="24.75" customHeight="1"/>
    <row r="34" ht="23.25" customHeight="1"/>
    <row r="35" ht="25.5" customHeight="1"/>
    <row r="39" ht="25.5" customHeight="1"/>
    <row r="40" ht="30.75" customHeight="1"/>
    <row r="41" ht="20.45" customHeight="1"/>
    <row r="42" ht="21" customHeight="1"/>
    <row r="43" ht="21" customHeight="1"/>
    <row r="44" ht="19.149999999999999" customHeight="1"/>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2:AC100"/>
  <sheetViews>
    <sheetView zoomScale="50" zoomScaleNormal="50" workbookViewId="0"/>
  </sheetViews>
  <sheetFormatPr defaultColWidth="9.140625" defaultRowHeight="15"/>
  <cols>
    <col min="1" max="6" width="9.140625" style="1"/>
    <col min="7" max="7" width="10.140625" style="1" customWidth="1"/>
    <col min="8" max="11" width="9.140625" style="1"/>
    <col min="12" max="12" width="13.7109375" style="1" customWidth="1"/>
    <col min="13" max="13" width="12.42578125" style="1" customWidth="1"/>
    <col min="14" max="16" width="11.140625" style="1" customWidth="1"/>
    <col min="17" max="17" width="12.28515625" style="1" customWidth="1"/>
    <col min="18" max="18" width="13" style="1" customWidth="1"/>
    <col min="19" max="19" width="19.42578125" style="1" customWidth="1"/>
    <col min="20" max="20" width="11.140625" style="1" customWidth="1"/>
    <col min="21" max="21" width="16.7109375" style="1" customWidth="1"/>
    <col min="22" max="22" width="10.42578125" style="1" customWidth="1"/>
    <col min="23" max="23" width="22.42578125" style="1" customWidth="1"/>
    <col min="24" max="24" width="17.28515625" style="1" customWidth="1"/>
    <col min="25" max="25" width="19.7109375" style="1" customWidth="1"/>
    <col min="26" max="262" width="9.140625" style="1"/>
    <col min="263" max="263" width="10.140625" style="1" customWidth="1"/>
    <col min="264" max="267" width="9.140625" style="1"/>
    <col min="268" max="268" width="13.7109375" style="1" customWidth="1"/>
    <col min="269" max="269" width="12.42578125" style="1" customWidth="1"/>
    <col min="270" max="272" width="11.140625" style="1" customWidth="1"/>
    <col min="273" max="273" width="12.28515625" style="1" customWidth="1"/>
    <col min="274" max="274" width="13" style="1" customWidth="1"/>
    <col min="275" max="275" width="11.42578125" style="1" customWidth="1"/>
    <col min="276" max="276" width="11.140625" style="1" customWidth="1"/>
    <col min="277" max="277" width="12.28515625" style="1" customWidth="1"/>
    <col min="278" max="278" width="10.42578125" style="1" customWidth="1"/>
    <col min="279" max="279" width="13.7109375" style="1" customWidth="1"/>
    <col min="280" max="280" width="17.28515625" style="1" customWidth="1"/>
    <col min="281" max="281" width="13.42578125" style="1" customWidth="1"/>
    <col min="282" max="518" width="9.140625" style="1"/>
    <col min="519" max="519" width="10.140625" style="1" customWidth="1"/>
    <col min="520" max="523" width="9.140625" style="1"/>
    <col min="524" max="524" width="13.7109375" style="1" customWidth="1"/>
    <col min="525" max="525" width="12.42578125" style="1" customWidth="1"/>
    <col min="526" max="528" width="11.140625" style="1" customWidth="1"/>
    <col min="529" max="529" width="12.28515625" style="1" customWidth="1"/>
    <col min="530" max="530" width="13" style="1" customWidth="1"/>
    <col min="531" max="531" width="11.42578125" style="1" customWidth="1"/>
    <col min="532" max="532" width="11.140625" style="1" customWidth="1"/>
    <col min="533" max="533" width="12.28515625" style="1" customWidth="1"/>
    <col min="534" max="534" width="10.42578125" style="1" customWidth="1"/>
    <col min="535" max="535" width="13.7109375" style="1" customWidth="1"/>
    <col min="536" max="536" width="17.28515625" style="1" customWidth="1"/>
    <col min="537" max="537" width="13.42578125" style="1" customWidth="1"/>
    <col min="538" max="774" width="9.140625" style="1"/>
    <col min="775" max="775" width="10.140625" style="1" customWidth="1"/>
    <col min="776" max="779" width="9.140625" style="1"/>
    <col min="780" max="780" width="13.7109375" style="1" customWidth="1"/>
    <col min="781" max="781" width="12.42578125" style="1" customWidth="1"/>
    <col min="782" max="784" width="11.140625" style="1" customWidth="1"/>
    <col min="785" max="785" width="12.28515625" style="1" customWidth="1"/>
    <col min="786" max="786" width="13" style="1" customWidth="1"/>
    <col min="787" max="787" width="11.42578125" style="1" customWidth="1"/>
    <col min="788" max="788" width="11.140625" style="1" customWidth="1"/>
    <col min="789" max="789" width="12.28515625" style="1" customWidth="1"/>
    <col min="790" max="790" width="10.42578125" style="1" customWidth="1"/>
    <col min="791" max="791" width="13.7109375" style="1" customWidth="1"/>
    <col min="792" max="792" width="17.28515625" style="1" customWidth="1"/>
    <col min="793" max="793" width="13.42578125" style="1" customWidth="1"/>
    <col min="794" max="1030" width="9.140625" style="1"/>
    <col min="1031" max="1031" width="10.140625" style="1" customWidth="1"/>
    <col min="1032" max="1035" width="9.140625" style="1"/>
    <col min="1036" max="1036" width="13.7109375" style="1" customWidth="1"/>
    <col min="1037" max="1037" width="12.42578125" style="1" customWidth="1"/>
    <col min="1038" max="1040" width="11.140625" style="1" customWidth="1"/>
    <col min="1041" max="1041" width="12.28515625" style="1" customWidth="1"/>
    <col min="1042" max="1042" width="13" style="1" customWidth="1"/>
    <col min="1043" max="1043" width="11.42578125" style="1" customWidth="1"/>
    <col min="1044" max="1044" width="11.140625" style="1" customWidth="1"/>
    <col min="1045" max="1045" width="12.28515625" style="1" customWidth="1"/>
    <col min="1046" max="1046" width="10.42578125" style="1" customWidth="1"/>
    <col min="1047" max="1047" width="13.7109375" style="1" customWidth="1"/>
    <col min="1048" max="1048" width="17.28515625" style="1" customWidth="1"/>
    <col min="1049" max="1049" width="13.42578125" style="1" customWidth="1"/>
    <col min="1050" max="1286" width="9.140625" style="1"/>
    <col min="1287" max="1287" width="10.140625" style="1" customWidth="1"/>
    <col min="1288" max="1291" width="9.140625" style="1"/>
    <col min="1292" max="1292" width="13.7109375" style="1" customWidth="1"/>
    <col min="1293" max="1293" width="12.42578125" style="1" customWidth="1"/>
    <col min="1294" max="1296" width="11.140625" style="1" customWidth="1"/>
    <col min="1297" max="1297" width="12.28515625" style="1" customWidth="1"/>
    <col min="1298" max="1298" width="13" style="1" customWidth="1"/>
    <col min="1299" max="1299" width="11.42578125" style="1" customWidth="1"/>
    <col min="1300" max="1300" width="11.140625" style="1" customWidth="1"/>
    <col min="1301" max="1301" width="12.28515625" style="1" customWidth="1"/>
    <col min="1302" max="1302" width="10.42578125" style="1" customWidth="1"/>
    <col min="1303" max="1303" width="13.7109375" style="1" customWidth="1"/>
    <col min="1304" max="1304" width="17.28515625" style="1" customWidth="1"/>
    <col min="1305" max="1305" width="13.42578125" style="1" customWidth="1"/>
    <col min="1306" max="1542" width="9.140625" style="1"/>
    <col min="1543" max="1543" width="10.140625" style="1" customWidth="1"/>
    <col min="1544" max="1547" width="9.140625" style="1"/>
    <col min="1548" max="1548" width="13.7109375" style="1" customWidth="1"/>
    <col min="1549" max="1549" width="12.42578125" style="1" customWidth="1"/>
    <col min="1550" max="1552" width="11.140625" style="1" customWidth="1"/>
    <col min="1553" max="1553" width="12.28515625" style="1" customWidth="1"/>
    <col min="1554" max="1554" width="13" style="1" customWidth="1"/>
    <col min="1555" max="1555" width="11.42578125" style="1" customWidth="1"/>
    <col min="1556" max="1556" width="11.140625" style="1" customWidth="1"/>
    <col min="1557" max="1557" width="12.28515625" style="1" customWidth="1"/>
    <col min="1558" max="1558" width="10.42578125" style="1" customWidth="1"/>
    <col min="1559" max="1559" width="13.7109375" style="1" customWidth="1"/>
    <col min="1560" max="1560" width="17.28515625" style="1" customWidth="1"/>
    <col min="1561" max="1561" width="13.42578125" style="1" customWidth="1"/>
    <col min="1562" max="1798" width="9.140625" style="1"/>
    <col min="1799" max="1799" width="10.140625" style="1" customWidth="1"/>
    <col min="1800" max="1803" width="9.140625" style="1"/>
    <col min="1804" max="1804" width="13.7109375" style="1" customWidth="1"/>
    <col min="1805" max="1805" width="12.42578125" style="1" customWidth="1"/>
    <col min="1806" max="1808" width="11.140625" style="1" customWidth="1"/>
    <col min="1809" max="1809" width="12.28515625" style="1" customWidth="1"/>
    <col min="1810" max="1810" width="13" style="1" customWidth="1"/>
    <col min="1811" max="1811" width="11.42578125" style="1" customWidth="1"/>
    <col min="1812" max="1812" width="11.140625" style="1" customWidth="1"/>
    <col min="1813" max="1813" width="12.28515625" style="1" customWidth="1"/>
    <col min="1814" max="1814" width="10.42578125" style="1" customWidth="1"/>
    <col min="1815" max="1815" width="13.7109375" style="1" customWidth="1"/>
    <col min="1816" max="1816" width="17.28515625" style="1" customWidth="1"/>
    <col min="1817" max="1817" width="13.42578125" style="1" customWidth="1"/>
    <col min="1818" max="2054" width="9.140625" style="1"/>
    <col min="2055" max="2055" width="10.140625" style="1" customWidth="1"/>
    <col min="2056" max="2059" width="9.140625" style="1"/>
    <col min="2060" max="2060" width="13.7109375" style="1" customWidth="1"/>
    <col min="2061" max="2061" width="12.42578125" style="1" customWidth="1"/>
    <col min="2062" max="2064" width="11.140625" style="1" customWidth="1"/>
    <col min="2065" max="2065" width="12.28515625" style="1" customWidth="1"/>
    <col min="2066" max="2066" width="13" style="1" customWidth="1"/>
    <col min="2067" max="2067" width="11.42578125" style="1" customWidth="1"/>
    <col min="2068" max="2068" width="11.140625" style="1" customWidth="1"/>
    <col min="2069" max="2069" width="12.28515625" style="1" customWidth="1"/>
    <col min="2070" max="2070" width="10.42578125" style="1" customWidth="1"/>
    <col min="2071" max="2071" width="13.7109375" style="1" customWidth="1"/>
    <col min="2072" max="2072" width="17.28515625" style="1" customWidth="1"/>
    <col min="2073" max="2073" width="13.42578125" style="1" customWidth="1"/>
    <col min="2074" max="2310" width="9.140625" style="1"/>
    <col min="2311" max="2311" width="10.140625" style="1" customWidth="1"/>
    <col min="2312" max="2315" width="9.140625" style="1"/>
    <col min="2316" max="2316" width="13.7109375" style="1" customWidth="1"/>
    <col min="2317" max="2317" width="12.42578125" style="1" customWidth="1"/>
    <col min="2318" max="2320" width="11.140625" style="1" customWidth="1"/>
    <col min="2321" max="2321" width="12.28515625" style="1" customWidth="1"/>
    <col min="2322" max="2322" width="13" style="1" customWidth="1"/>
    <col min="2323" max="2323" width="11.42578125" style="1" customWidth="1"/>
    <col min="2324" max="2324" width="11.140625" style="1" customWidth="1"/>
    <col min="2325" max="2325" width="12.28515625" style="1" customWidth="1"/>
    <col min="2326" max="2326" width="10.42578125" style="1" customWidth="1"/>
    <col min="2327" max="2327" width="13.7109375" style="1" customWidth="1"/>
    <col min="2328" max="2328" width="17.28515625" style="1" customWidth="1"/>
    <col min="2329" max="2329" width="13.42578125" style="1" customWidth="1"/>
    <col min="2330" max="2566" width="9.140625" style="1"/>
    <col min="2567" max="2567" width="10.140625" style="1" customWidth="1"/>
    <col min="2568" max="2571" width="9.140625" style="1"/>
    <col min="2572" max="2572" width="13.7109375" style="1" customWidth="1"/>
    <col min="2573" max="2573" width="12.42578125" style="1" customWidth="1"/>
    <col min="2574" max="2576" width="11.140625" style="1" customWidth="1"/>
    <col min="2577" max="2577" width="12.28515625" style="1" customWidth="1"/>
    <col min="2578" max="2578" width="13" style="1" customWidth="1"/>
    <col min="2579" max="2579" width="11.42578125" style="1" customWidth="1"/>
    <col min="2580" max="2580" width="11.140625" style="1" customWidth="1"/>
    <col min="2581" max="2581" width="12.28515625" style="1" customWidth="1"/>
    <col min="2582" max="2582" width="10.42578125" style="1" customWidth="1"/>
    <col min="2583" max="2583" width="13.7109375" style="1" customWidth="1"/>
    <col min="2584" max="2584" width="17.28515625" style="1" customWidth="1"/>
    <col min="2585" max="2585" width="13.42578125" style="1" customWidth="1"/>
    <col min="2586" max="2822" width="9.140625" style="1"/>
    <col min="2823" max="2823" width="10.140625" style="1" customWidth="1"/>
    <col min="2824" max="2827" width="9.140625" style="1"/>
    <col min="2828" max="2828" width="13.7109375" style="1" customWidth="1"/>
    <col min="2829" max="2829" width="12.42578125" style="1" customWidth="1"/>
    <col min="2830" max="2832" width="11.140625" style="1" customWidth="1"/>
    <col min="2833" max="2833" width="12.28515625" style="1" customWidth="1"/>
    <col min="2834" max="2834" width="13" style="1" customWidth="1"/>
    <col min="2835" max="2835" width="11.42578125" style="1" customWidth="1"/>
    <col min="2836" max="2836" width="11.140625" style="1" customWidth="1"/>
    <col min="2837" max="2837" width="12.28515625" style="1" customWidth="1"/>
    <col min="2838" max="2838" width="10.42578125" style="1" customWidth="1"/>
    <col min="2839" max="2839" width="13.7109375" style="1" customWidth="1"/>
    <col min="2840" max="2840" width="17.28515625" style="1" customWidth="1"/>
    <col min="2841" max="2841" width="13.42578125" style="1" customWidth="1"/>
    <col min="2842" max="3078" width="9.140625" style="1"/>
    <col min="3079" max="3079" width="10.140625" style="1" customWidth="1"/>
    <col min="3080" max="3083" width="9.140625" style="1"/>
    <col min="3084" max="3084" width="13.7109375" style="1" customWidth="1"/>
    <col min="3085" max="3085" width="12.42578125" style="1" customWidth="1"/>
    <col min="3086" max="3088" width="11.140625" style="1" customWidth="1"/>
    <col min="3089" max="3089" width="12.28515625" style="1" customWidth="1"/>
    <col min="3090" max="3090" width="13" style="1" customWidth="1"/>
    <col min="3091" max="3091" width="11.42578125" style="1" customWidth="1"/>
    <col min="3092" max="3092" width="11.140625" style="1" customWidth="1"/>
    <col min="3093" max="3093" width="12.28515625" style="1" customWidth="1"/>
    <col min="3094" max="3094" width="10.42578125" style="1" customWidth="1"/>
    <col min="3095" max="3095" width="13.7109375" style="1" customWidth="1"/>
    <col min="3096" max="3096" width="17.28515625" style="1" customWidth="1"/>
    <col min="3097" max="3097" width="13.42578125" style="1" customWidth="1"/>
    <col min="3098" max="3334" width="9.140625" style="1"/>
    <col min="3335" max="3335" width="10.140625" style="1" customWidth="1"/>
    <col min="3336" max="3339" width="9.140625" style="1"/>
    <col min="3340" max="3340" width="13.7109375" style="1" customWidth="1"/>
    <col min="3341" max="3341" width="12.42578125" style="1" customWidth="1"/>
    <col min="3342" max="3344" width="11.140625" style="1" customWidth="1"/>
    <col min="3345" max="3345" width="12.28515625" style="1" customWidth="1"/>
    <col min="3346" max="3346" width="13" style="1" customWidth="1"/>
    <col min="3347" max="3347" width="11.42578125" style="1" customWidth="1"/>
    <col min="3348" max="3348" width="11.140625" style="1" customWidth="1"/>
    <col min="3349" max="3349" width="12.28515625" style="1" customWidth="1"/>
    <col min="3350" max="3350" width="10.42578125" style="1" customWidth="1"/>
    <col min="3351" max="3351" width="13.7109375" style="1" customWidth="1"/>
    <col min="3352" max="3352" width="17.28515625" style="1" customWidth="1"/>
    <col min="3353" max="3353" width="13.42578125" style="1" customWidth="1"/>
    <col min="3354" max="3590" width="9.140625" style="1"/>
    <col min="3591" max="3591" width="10.140625" style="1" customWidth="1"/>
    <col min="3592" max="3595" width="9.140625" style="1"/>
    <col min="3596" max="3596" width="13.7109375" style="1" customWidth="1"/>
    <col min="3597" max="3597" width="12.42578125" style="1" customWidth="1"/>
    <col min="3598" max="3600" width="11.140625" style="1" customWidth="1"/>
    <col min="3601" max="3601" width="12.28515625" style="1" customWidth="1"/>
    <col min="3602" max="3602" width="13" style="1" customWidth="1"/>
    <col min="3603" max="3603" width="11.42578125" style="1" customWidth="1"/>
    <col min="3604" max="3604" width="11.140625" style="1" customWidth="1"/>
    <col min="3605" max="3605" width="12.28515625" style="1" customWidth="1"/>
    <col min="3606" max="3606" width="10.42578125" style="1" customWidth="1"/>
    <col min="3607" max="3607" width="13.7109375" style="1" customWidth="1"/>
    <col min="3608" max="3608" width="17.28515625" style="1" customWidth="1"/>
    <col min="3609" max="3609" width="13.42578125" style="1" customWidth="1"/>
    <col min="3610" max="3846" width="9.140625" style="1"/>
    <col min="3847" max="3847" width="10.140625" style="1" customWidth="1"/>
    <col min="3848" max="3851" width="9.140625" style="1"/>
    <col min="3852" max="3852" width="13.7109375" style="1" customWidth="1"/>
    <col min="3853" max="3853" width="12.42578125" style="1" customWidth="1"/>
    <col min="3854" max="3856" width="11.140625" style="1" customWidth="1"/>
    <col min="3857" max="3857" width="12.28515625" style="1" customWidth="1"/>
    <col min="3858" max="3858" width="13" style="1" customWidth="1"/>
    <col min="3859" max="3859" width="11.42578125" style="1" customWidth="1"/>
    <col min="3860" max="3860" width="11.140625" style="1" customWidth="1"/>
    <col min="3861" max="3861" width="12.28515625" style="1" customWidth="1"/>
    <col min="3862" max="3862" width="10.42578125" style="1" customWidth="1"/>
    <col min="3863" max="3863" width="13.7109375" style="1" customWidth="1"/>
    <col min="3864" max="3864" width="17.28515625" style="1" customWidth="1"/>
    <col min="3865" max="3865" width="13.42578125" style="1" customWidth="1"/>
    <col min="3866" max="4102" width="9.140625" style="1"/>
    <col min="4103" max="4103" width="10.140625" style="1" customWidth="1"/>
    <col min="4104" max="4107" width="9.140625" style="1"/>
    <col min="4108" max="4108" width="13.7109375" style="1" customWidth="1"/>
    <col min="4109" max="4109" width="12.42578125" style="1" customWidth="1"/>
    <col min="4110" max="4112" width="11.140625" style="1" customWidth="1"/>
    <col min="4113" max="4113" width="12.28515625" style="1" customWidth="1"/>
    <col min="4114" max="4114" width="13" style="1" customWidth="1"/>
    <col min="4115" max="4115" width="11.42578125" style="1" customWidth="1"/>
    <col min="4116" max="4116" width="11.140625" style="1" customWidth="1"/>
    <col min="4117" max="4117" width="12.28515625" style="1" customWidth="1"/>
    <col min="4118" max="4118" width="10.42578125" style="1" customWidth="1"/>
    <col min="4119" max="4119" width="13.7109375" style="1" customWidth="1"/>
    <col min="4120" max="4120" width="17.28515625" style="1" customWidth="1"/>
    <col min="4121" max="4121" width="13.42578125" style="1" customWidth="1"/>
    <col min="4122" max="4358" width="9.140625" style="1"/>
    <col min="4359" max="4359" width="10.140625" style="1" customWidth="1"/>
    <col min="4360" max="4363" width="9.140625" style="1"/>
    <col min="4364" max="4364" width="13.7109375" style="1" customWidth="1"/>
    <col min="4365" max="4365" width="12.42578125" style="1" customWidth="1"/>
    <col min="4366" max="4368" width="11.140625" style="1" customWidth="1"/>
    <col min="4369" max="4369" width="12.28515625" style="1" customWidth="1"/>
    <col min="4370" max="4370" width="13" style="1" customWidth="1"/>
    <col min="4371" max="4371" width="11.42578125" style="1" customWidth="1"/>
    <col min="4372" max="4372" width="11.140625" style="1" customWidth="1"/>
    <col min="4373" max="4373" width="12.28515625" style="1" customWidth="1"/>
    <col min="4374" max="4374" width="10.42578125" style="1" customWidth="1"/>
    <col min="4375" max="4375" width="13.7109375" style="1" customWidth="1"/>
    <col min="4376" max="4376" width="17.28515625" style="1" customWidth="1"/>
    <col min="4377" max="4377" width="13.42578125" style="1" customWidth="1"/>
    <col min="4378" max="4614" width="9.140625" style="1"/>
    <col min="4615" max="4615" width="10.140625" style="1" customWidth="1"/>
    <col min="4616" max="4619" width="9.140625" style="1"/>
    <col min="4620" max="4620" width="13.7109375" style="1" customWidth="1"/>
    <col min="4621" max="4621" width="12.42578125" style="1" customWidth="1"/>
    <col min="4622" max="4624" width="11.140625" style="1" customWidth="1"/>
    <col min="4625" max="4625" width="12.28515625" style="1" customWidth="1"/>
    <col min="4626" max="4626" width="13" style="1" customWidth="1"/>
    <col min="4627" max="4627" width="11.42578125" style="1" customWidth="1"/>
    <col min="4628" max="4628" width="11.140625" style="1" customWidth="1"/>
    <col min="4629" max="4629" width="12.28515625" style="1" customWidth="1"/>
    <col min="4630" max="4630" width="10.42578125" style="1" customWidth="1"/>
    <col min="4631" max="4631" width="13.7109375" style="1" customWidth="1"/>
    <col min="4632" max="4632" width="17.28515625" style="1" customWidth="1"/>
    <col min="4633" max="4633" width="13.42578125" style="1" customWidth="1"/>
    <col min="4634" max="4870" width="9.140625" style="1"/>
    <col min="4871" max="4871" width="10.140625" style="1" customWidth="1"/>
    <col min="4872" max="4875" width="9.140625" style="1"/>
    <col min="4876" max="4876" width="13.7109375" style="1" customWidth="1"/>
    <col min="4877" max="4877" width="12.42578125" style="1" customWidth="1"/>
    <col min="4878" max="4880" width="11.140625" style="1" customWidth="1"/>
    <col min="4881" max="4881" width="12.28515625" style="1" customWidth="1"/>
    <col min="4882" max="4882" width="13" style="1" customWidth="1"/>
    <col min="4883" max="4883" width="11.42578125" style="1" customWidth="1"/>
    <col min="4884" max="4884" width="11.140625" style="1" customWidth="1"/>
    <col min="4885" max="4885" width="12.28515625" style="1" customWidth="1"/>
    <col min="4886" max="4886" width="10.42578125" style="1" customWidth="1"/>
    <col min="4887" max="4887" width="13.7109375" style="1" customWidth="1"/>
    <col min="4888" max="4888" width="17.28515625" style="1" customWidth="1"/>
    <col min="4889" max="4889" width="13.42578125" style="1" customWidth="1"/>
    <col min="4890" max="5126" width="9.140625" style="1"/>
    <col min="5127" max="5127" width="10.140625" style="1" customWidth="1"/>
    <col min="5128" max="5131" width="9.140625" style="1"/>
    <col min="5132" max="5132" width="13.7109375" style="1" customWidth="1"/>
    <col min="5133" max="5133" width="12.42578125" style="1" customWidth="1"/>
    <col min="5134" max="5136" width="11.140625" style="1" customWidth="1"/>
    <col min="5137" max="5137" width="12.28515625" style="1" customWidth="1"/>
    <col min="5138" max="5138" width="13" style="1" customWidth="1"/>
    <col min="5139" max="5139" width="11.42578125" style="1" customWidth="1"/>
    <col min="5140" max="5140" width="11.140625" style="1" customWidth="1"/>
    <col min="5141" max="5141" width="12.28515625" style="1" customWidth="1"/>
    <col min="5142" max="5142" width="10.42578125" style="1" customWidth="1"/>
    <col min="5143" max="5143" width="13.7109375" style="1" customWidth="1"/>
    <col min="5144" max="5144" width="17.28515625" style="1" customWidth="1"/>
    <col min="5145" max="5145" width="13.42578125" style="1" customWidth="1"/>
    <col min="5146" max="5382" width="9.140625" style="1"/>
    <col min="5383" max="5383" width="10.140625" style="1" customWidth="1"/>
    <col min="5384" max="5387" width="9.140625" style="1"/>
    <col min="5388" max="5388" width="13.7109375" style="1" customWidth="1"/>
    <col min="5389" max="5389" width="12.42578125" style="1" customWidth="1"/>
    <col min="5390" max="5392" width="11.140625" style="1" customWidth="1"/>
    <col min="5393" max="5393" width="12.28515625" style="1" customWidth="1"/>
    <col min="5394" max="5394" width="13" style="1" customWidth="1"/>
    <col min="5395" max="5395" width="11.42578125" style="1" customWidth="1"/>
    <col min="5396" max="5396" width="11.140625" style="1" customWidth="1"/>
    <col min="5397" max="5397" width="12.28515625" style="1" customWidth="1"/>
    <col min="5398" max="5398" width="10.42578125" style="1" customWidth="1"/>
    <col min="5399" max="5399" width="13.7109375" style="1" customWidth="1"/>
    <col min="5400" max="5400" width="17.28515625" style="1" customWidth="1"/>
    <col min="5401" max="5401" width="13.42578125" style="1" customWidth="1"/>
    <col min="5402" max="5638" width="9.140625" style="1"/>
    <col min="5639" max="5639" width="10.140625" style="1" customWidth="1"/>
    <col min="5640" max="5643" width="9.140625" style="1"/>
    <col min="5644" max="5644" width="13.7109375" style="1" customWidth="1"/>
    <col min="5645" max="5645" width="12.42578125" style="1" customWidth="1"/>
    <col min="5646" max="5648" width="11.140625" style="1" customWidth="1"/>
    <col min="5649" max="5649" width="12.28515625" style="1" customWidth="1"/>
    <col min="5650" max="5650" width="13" style="1" customWidth="1"/>
    <col min="5651" max="5651" width="11.42578125" style="1" customWidth="1"/>
    <col min="5652" max="5652" width="11.140625" style="1" customWidth="1"/>
    <col min="5653" max="5653" width="12.28515625" style="1" customWidth="1"/>
    <col min="5654" max="5654" width="10.42578125" style="1" customWidth="1"/>
    <col min="5655" max="5655" width="13.7109375" style="1" customWidth="1"/>
    <col min="5656" max="5656" width="17.28515625" style="1" customWidth="1"/>
    <col min="5657" max="5657" width="13.42578125" style="1" customWidth="1"/>
    <col min="5658" max="5894" width="9.140625" style="1"/>
    <col min="5895" max="5895" width="10.140625" style="1" customWidth="1"/>
    <col min="5896" max="5899" width="9.140625" style="1"/>
    <col min="5900" max="5900" width="13.7109375" style="1" customWidth="1"/>
    <col min="5901" max="5901" width="12.42578125" style="1" customWidth="1"/>
    <col min="5902" max="5904" width="11.140625" style="1" customWidth="1"/>
    <col min="5905" max="5905" width="12.28515625" style="1" customWidth="1"/>
    <col min="5906" max="5906" width="13" style="1" customWidth="1"/>
    <col min="5907" max="5907" width="11.42578125" style="1" customWidth="1"/>
    <col min="5908" max="5908" width="11.140625" style="1" customWidth="1"/>
    <col min="5909" max="5909" width="12.28515625" style="1" customWidth="1"/>
    <col min="5910" max="5910" width="10.42578125" style="1" customWidth="1"/>
    <col min="5911" max="5911" width="13.7109375" style="1" customWidth="1"/>
    <col min="5912" max="5912" width="17.28515625" style="1" customWidth="1"/>
    <col min="5913" max="5913" width="13.42578125" style="1" customWidth="1"/>
    <col min="5914" max="6150" width="9.140625" style="1"/>
    <col min="6151" max="6151" width="10.140625" style="1" customWidth="1"/>
    <col min="6152" max="6155" width="9.140625" style="1"/>
    <col min="6156" max="6156" width="13.7109375" style="1" customWidth="1"/>
    <col min="6157" max="6157" width="12.42578125" style="1" customWidth="1"/>
    <col min="6158" max="6160" width="11.140625" style="1" customWidth="1"/>
    <col min="6161" max="6161" width="12.28515625" style="1" customWidth="1"/>
    <col min="6162" max="6162" width="13" style="1" customWidth="1"/>
    <col min="6163" max="6163" width="11.42578125" style="1" customWidth="1"/>
    <col min="6164" max="6164" width="11.140625" style="1" customWidth="1"/>
    <col min="6165" max="6165" width="12.28515625" style="1" customWidth="1"/>
    <col min="6166" max="6166" width="10.42578125" style="1" customWidth="1"/>
    <col min="6167" max="6167" width="13.7109375" style="1" customWidth="1"/>
    <col min="6168" max="6168" width="17.28515625" style="1" customWidth="1"/>
    <col min="6169" max="6169" width="13.42578125" style="1" customWidth="1"/>
    <col min="6170" max="6406" width="9.140625" style="1"/>
    <col min="6407" max="6407" width="10.140625" style="1" customWidth="1"/>
    <col min="6408" max="6411" width="9.140625" style="1"/>
    <col min="6412" max="6412" width="13.7109375" style="1" customWidth="1"/>
    <col min="6413" max="6413" width="12.42578125" style="1" customWidth="1"/>
    <col min="6414" max="6416" width="11.140625" style="1" customWidth="1"/>
    <col min="6417" max="6417" width="12.28515625" style="1" customWidth="1"/>
    <col min="6418" max="6418" width="13" style="1" customWidth="1"/>
    <col min="6419" max="6419" width="11.42578125" style="1" customWidth="1"/>
    <col min="6420" max="6420" width="11.140625" style="1" customWidth="1"/>
    <col min="6421" max="6421" width="12.28515625" style="1" customWidth="1"/>
    <col min="6422" max="6422" width="10.42578125" style="1" customWidth="1"/>
    <col min="6423" max="6423" width="13.7109375" style="1" customWidth="1"/>
    <col min="6424" max="6424" width="17.28515625" style="1" customWidth="1"/>
    <col min="6425" max="6425" width="13.42578125" style="1" customWidth="1"/>
    <col min="6426" max="6662" width="9.140625" style="1"/>
    <col min="6663" max="6663" width="10.140625" style="1" customWidth="1"/>
    <col min="6664" max="6667" width="9.140625" style="1"/>
    <col min="6668" max="6668" width="13.7109375" style="1" customWidth="1"/>
    <col min="6669" max="6669" width="12.42578125" style="1" customWidth="1"/>
    <col min="6670" max="6672" width="11.140625" style="1" customWidth="1"/>
    <col min="6673" max="6673" width="12.28515625" style="1" customWidth="1"/>
    <col min="6674" max="6674" width="13" style="1" customWidth="1"/>
    <col min="6675" max="6675" width="11.42578125" style="1" customWidth="1"/>
    <col min="6676" max="6676" width="11.140625" style="1" customWidth="1"/>
    <col min="6677" max="6677" width="12.28515625" style="1" customWidth="1"/>
    <col min="6678" max="6678" width="10.42578125" style="1" customWidth="1"/>
    <col min="6679" max="6679" width="13.7109375" style="1" customWidth="1"/>
    <col min="6680" max="6680" width="17.28515625" style="1" customWidth="1"/>
    <col min="6681" max="6681" width="13.42578125" style="1" customWidth="1"/>
    <col min="6682" max="6918" width="9.140625" style="1"/>
    <col min="6919" max="6919" width="10.140625" style="1" customWidth="1"/>
    <col min="6920" max="6923" width="9.140625" style="1"/>
    <col min="6924" max="6924" width="13.7109375" style="1" customWidth="1"/>
    <col min="6925" max="6925" width="12.42578125" style="1" customWidth="1"/>
    <col min="6926" max="6928" width="11.140625" style="1" customWidth="1"/>
    <col min="6929" max="6929" width="12.28515625" style="1" customWidth="1"/>
    <col min="6930" max="6930" width="13" style="1" customWidth="1"/>
    <col min="6931" max="6931" width="11.42578125" style="1" customWidth="1"/>
    <col min="6932" max="6932" width="11.140625" style="1" customWidth="1"/>
    <col min="6933" max="6933" width="12.28515625" style="1" customWidth="1"/>
    <col min="6934" max="6934" width="10.42578125" style="1" customWidth="1"/>
    <col min="6935" max="6935" width="13.7109375" style="1" customWidth="1"/>
    <col min="6936" max="6936" width="17.28515625" style="1" customWidth="1"/>
    <col min="6937" max="6937" width="13.42578125" style="1" customWidth="1"/>
    <col min="6938" max="7174" width="9.140625" style="1"/>
    <col min="7175" max="7175" width="10.140625" style="1" customWidth="1"/>
    <col min="7176" max="7179" width="9.140625" style="1"/>
    <col min="7180" max="7180" width="13.7109375" style="1" customWidth="1"/>
    <col min="7181" max="7181" width="12.42578125" style="1" customWidth="1"/>
    <col min="7182" max="7184" width="11.140625" style="1" customWidth="1"/>
    <col min="7185" max="7185" width="12.28515625" style="1" customWidth="1"/>
    <col min="7186" max="7186" width="13" style="1" customWidth="1"/>
    <col min="7187" max="7187" width="11.42578125" style="1" customWidth="1"/>
    <col min="7188" max="7188" width="11.140625" style="1" customWidth="1"/>
    <col min="7189" max="7189" width="12.28515625" style="1" customWidth="1"/>
    <col min="7190" max="7190" width="10.42578125" style="1" customWidth="1"/>
    <col min="7191" max="7191" width="13.7109375" style="1" customWidth="1"/>
    <col min="7192" max="7192" width="17.28515625" style="1" customWidth="1"/>
    <col min="7193" max="7193" width="13.42578125" style="1" customWidth="1"/>
    <col min="7194" max="7430" width="9.140625" style="1"/>
    <col min="7431" max="7431" width="10.140625" style="1" customWidth="1"/>
    <col min="7432" max="7435" width="9.140625" style="1"/>
    <col min="7436" max="7436" width="13.7109375" style="1" customWidth="1"/>
    <col min="7437" max="7437" width="12.42578125" style="1" customWidth="1"/>
    <col min="7438" max="7440" width="11.140625" style="1" customWidth="1"/>
    <col min="7441" max="7441" width="12.28515625" style="1" customWidth="1"/>
    <col min="7442" max="7442" width="13" style="1" customWidth="1"/>
    <col min="7443" max="7443" width="11.42578125" style="1" customWidth="1"/>
    <col min="7444" max="7444" width="11.140625" style="1" customWidth="1"/>
    <col min="7445" max="7445" width="12.28515625" style="1" customWidth="1"/>
    <col min="7446" max="7446" width="10.42578125" style="1" customWidth="1"/>
    <col min="7447" max="7447" width="13.7109375" style="1" customWidth="1"/>
    <col min="7448" max="7448" width="17.28515625" style="1" customWidth="1"/>
    <col min="7449" max="7449" width="13.42578125" style="1" customWidth="1"/>
    <col min="7450" max="7686" width="9.140625" style="1"/>
    <col min="7687" max="7687" width="10.140625" style="1" customWidth="1"/>
    <col min="7688" max="7691" width="9.140625" style="1"/>
    <col min="7692" max="7692" width="13.7109375" style="1" customWidth="1"/>
    <col min="7693" max="7693" width="12.42578125" style="1" customWidth="1"/>
    <col min="7694" max="7696" width="11.140625" style="1" customWidth="1"/>
    <col min="7697" max="7697" width="12.28515625" style="1" customWidth="1"/>
    <col min="7698" max="7698" width="13" style="1" customWidth="1"/>
    <col min="7699" max="7699" width="11.42578125" style="1" customWidth="1"/>
    <col min="7700" max="7700" width="11.140625" style="1" customWidth="1"/>
    <col min="7701" max="7701" width="12.28515625" style="1" customWidth="1"/>
    <col min="7702" max="7702" width="10.42578125" style="1" customWidth="1"/>
    <col min="7703" max="7703" width="13.7109375" style="1" customWidth="1"/>
    <col min="7704" max="7704" width="17.28515625" style="1" customWidth="1"/>
    <col min="7705" max="7705" width="13.42578125" style="1" customWidth="1"/>
    <col min="7706" max="7942" width="9.140625" style="1"/>
    <col min="7943" max="7943" width="10.140625" style="1" customWidth="1"/>
    <col min="7944" max="7947" width="9.140625" style="1"/>
    <col min="7948" max="7948" width="13.7109375" style="1" customWidth="1"/>
    <col min="7949" max="7949" width="12.42578125" style="1" customWidth="1"/>
    <col min="7950" max="7952" width="11.140625" style="1" customWidth="1"/>
    <col min="7953" max="7953" width="12.28515625" style="1" customWidth="1"/>
    <col min="7954" max="7954" width="13" style="1" customWidth="1"/>
    <col min="7955" max="7955" width="11.42578125" style="1" customWidth="1"/>
    <col min="7956" max="7956" width="11.140625" style="1" customWidth="1"/>
    <col min="7957" max="7957" width="12.28515625" style="1" customWidth="1"/>
    <col min="7958" max="7958" width="10.42578125" style="1" customWidth="1"/>
    <col min="7959" max="7959" width="13.7109375" style="1" customWidth="1"/>
    <col min="7960" max="7960" width="17.28515625" style="1" customWidth="1"/>
    <col min="7961" max="7961" width="13.42578125" style="1" customWidth="1"/>
    <col min="7962" max="8198" width="9.140625" style="1"/>
    <col min="8199" max="8199" width="10.140625" style="1" customWidth="1"/>
    <col min="8200" max="8203" width="9.140625" style="1"/>
    <col min="8204" max="8204" width="13.7109375" style="1" customWidth="1"/>
    <col min="8205" max="8205" width="12.42578125" style="1" customWidth="1"/>
    <col min="8206" max="8208" width="11.140625" style="1" customWidth="1"/>
    <col min="8209" max="8209" width="12.28515625" style="1" customWidth="1"/>
    <col min="8210" max="8210" width="13" style="1" customWidth="1"/>
    <col min="8211" max="8211" width="11.42578125" style="1" customWidth="1"/>
    <col min="8212" max="8212" width="11.140625" style="1" customWidth="1"/>
    <col min="8213" max="8213" width="12.28515625" style="1" customWidth="1"/>
    <col min="8214" max="8214" width="10.42578125" style="1" customWidth="1"/>
    <col min="8215" max="8215" width="13.7109375" style="1" customWidth="1"/>
    <col min="8216" max="8216" width="17.28515625" style="1" customWidth="1"/>
    <col min="8217" max="8217" width="13.42578125" style="1" customWidth="1"/>
    <col min="8218" max="8454" width="9.140625" style="1"/>
    <col min="8455" max="8455" width="10.140625" style="1" customWidth="1"/>
    <col min="8456" max="8459" width="9.140625" style="1"/>
    <col min="8460" max="8460" width="13.7109375" style="1" customWidth="1"/>
    <col min="8461" max="8461" width="12.42578125" style="1" customWidth="1"/>
    <col min="8462" max="8464" width="11.140625" style="1" customWidth="1"/>
    <col min="8465" max="8465" width="12.28515625" style="1" customWidth="1"/>
    <col min="8466" max="8466" width="13" style="1" customWidth="1"/>
    <col min="8467" max="8467" width="11.42578125" style="1" customWidth="1"/>
    <col min="8468" max="8468" width="11.140625" style="1" customWidth="1"/>
    <col min="8469" max="8469" width="12.28515625" style="1" customWidth="1"/>
    <col min="8470" max="8470" width="10.42578125" style="1" customWidth="1"/>
    <col min="8471" max="8471" width="13.7109375" style="1" customWidth="1"/>
    <col min="8472" max="8472" width="17.28515625" style="1" customWidth="1"/>
    <col min="8473" max="8473" width="13.42578125" style="1" customWidth="1"/>
    <col min="8474" max="8710" width="9.140625" style="1"/>
    <col min="8711" max="8711" width="10.140625" style="1" customWidth="1"/>
    <col min="8712" max="8715" width="9.140625" style="1"/>
    <col min="8716" max="8716" width="13.7109375" style="1" customWidth="1"/>
    <col min="8717" max="8717" width="12.42578125" style="1" customWidth="1"/>
    <col min="8718" max="8720" width="11.140625" style="1" customWidth="1"/>
    <col min="8721" max="8721" width="12.28515625" style="1" customWidth="1"/>
    <col min="8722" max="8722" width="13" style="1" customWidth="1"/>
    <col min="8723" max="8723" width="11.42578125" style="1" customWidth="1"/>
    <col min="8724" max="8724" width="11.140625" style="1" customWidth="1"/>
    <col min="8725" max="8725" width="12.28515625" style="1" customWidth="1"/>
    <col min="8726" max="8726" width="10.42578125" style="1" customWidth="1"/>
    <col min="8727" max="8727" width="13.7109375" style="1" customWidth="1"/>
    <col min="8728" max="8728" width="17.28515625" style="1" customWidth="1"/>
    <col min="8729" max="8729" width="13.42578125" style="1" customWidth="1"/>
    <col min="8730" max="8966" width="9.140625" style="1"/>
    <col min="8967" max="8967" width="10.140625" style="1" customWidth="1"/>
    <col min="8968" max="8971" width="9.140625" style="1"/>
    <col min="8972" max="8972" width="13.7109375" style="1" customWidth="1"/>
    <col min="8973" max="8973" width="12.42578125" style="1" customWidth="1"/>
    <col min="8974" max="8976" width="11.140625" style="1" customWidth="1"/>
    <col min="8977" max="8977" width="12.28515625" style="1" customWidth="1"/>
    <col min="8978" max="8978" width="13" style="1" customWidth="1"/>
    <col min="8979" max="8979" width="11.42578125" style="1" customWidth="1"/>
    <col min="8980" max="8980" width="11.140625" style="1" customWidth="1"/>
    <col min="8981" max="8981" width="12.28515625" style="1" customWidth="1"/>
    <col min="8982" max="8982" width="10.42578125" style="1" customWidth="1"/>
    <col min="8983" max="8983" width="13.7109375" style="1" customWidth="1"/>
    <col min="8984" max="8984" width="17.28515625" style="1" customWidth="1"/>
    <col min="8985" max="8985" width="13.42578125" style="1" customWidth="1"/>
    <col min="8986" max="9222" width="9.140625" style="1"/>
    <col min="9223" max="9223" width="10.140625" style="1" customWidth="1"/>
    <col min="9224" max="9227" width="9.140625" style="1"/>
    <col min="9228" max="9228" width="13.7109375" style="1" customWidth="1"/>
    <col min="9229" max="9229" width="12.42578125" style="1" customWidth="1"/>
    <col min="9230" max="9232" width="11.140625" style="1" customWidth="1"/>
    <col min="9233" max="9233" width="12.28515625" style="1" customWidth="1"/>
    <col min="9234" max="9234" width="13" style="1" customWidth="1"/>
    <col min="9235" max="9235" width="11.42578125" style="1" customWidth="1"/>
    <col min="9236" max="9236" width="11.140625" style="1" customWidth="1"/>
    <col min="9237" max="9237" width="12.28515625" style="1" customWidth="1"/>
    <col min="9238" max="9238" width="10.42578125" style="1" customWidth="1"/>
    <col min="9239" max="9239" width="13.7109375" style="1" customWidth="1"/>
    <col min="9240" max="9240" width="17.28515625" style="1" customWidth="1"/>
    <col min="9241" max="9241" width="13.42578125" style="1" customWidth="1"/>
    <col min="9242" max="9478" width="9.140625" style="1"/>
    <col min="9479" max="9479" width="10.140625" style="1" customWidth="1"/>
    <col min="9480" max="9483" width="9.140625" style="1"/>
    <col min="9484" max="9484" width="13.7109375" style="1" customWidth="1"/>
    <col min="9485" max="9485" width="12.42578125" style="1" customWidth="1"/>
    <col min="9486" max="9488" width="11.140625" style="1" customWidth="1"/>
    <col min="9489" max="9489" width="12.28515625" style="1" customWidth="1"/>
    <col min="9490" max="9490" width="13" style="1" customWidth="1"/>
    <col min="9491" max="9491" width="11.42578125" style="1" customWidth="1"/>
    <col min="9492" max="9492" width="11.140625" style="1" customWidth="1"/>
    <col min="9493" max="9493" width="12.28515625" style="1" customWidth="1"/>
    <col min="9494" max="9494" width="10.42578125" style="1" customWidth="1"/>
    <col min="9495" max="9495" width="13.7109375" style="1" customWidth="1"/>
    <col min="9496" max="9496" width="17.28515625" style="1" customWidth="1"/>
    <col min="9497" max="9497" width="13.42578125" style="1" customWidth="1"/>
    <col min="9498" max="9734" width="9.140625" style="1"/>
    <col min="9735" max="9735" width="10.140625" style="1" customWidth="1"/>
    <col min="9736" max="9739" width="9.140625" style="1"/>
    <col min="9740" max="9740" width="13.7109375" style="1" customWidth="1"/>
    <col min="9741" max="9741" width="12.42578125" style="1" customWidth="1"/>
    <col min="9742" max="9744" width="11.140625" style="1" customWidth="1"/>
    <col min="9745" max="9745" width="12.28515625" style="1" customWidth="1"/>
    <col min="9746" max="9746" width="13" style="1" customWidth="1"/>
    <col min="9747" max="9747" width="11.42578125" style="1" customWidth="1"/>
    <col min="9748" max="9748" width="11.140625" style="1" customWidth="1"/>
    <col min="9749" max="9749" width="12.28515625" style="1" customWidth="1"/>
    <col min="9750" max="9750" width="10.42578125" style="1" customWidth="1"/>
    <col min="9751" max="9751" width="13.7109375" style="1" customWidth="1"/>
    <col min="9752" max="9752" width="17.28515625" style="1" customWidth="1"/>
    <col min="9753" max="9753" width="13.42578125" style="1" customWidth="1"/>
    <col min="9754" max="9990" width="9.140625" style="1"/>
    <col min="9991" max="9991" width="10.140625" style="1" customWidth="1"/>
    <col min="9992" max="9995" width="9.140625" style="1"/>
    <col min="9996" max="9996" width="13.7109375" style="1" customWidth="1"/>
    <col min="9997" max="9997" width="12.42578125" style="1" customWidth="1"/>
    <col min="9998" max="10000" width="11.140625" style="1" customWidth="1"/>
    <col min="10001" max="10001" width="12.28515625" style="1" customWidth="1"/>
    <col min="10002" max="10002" width="13" style="1" customWidth="1"/>
    <col min="10003" max="10003" width="11.42578125" style="1" customWidth="1"/>
    <col min="10004" max="10004" width="11.140625" style="1" customWidth="1"/>
    <col min="10005" max="10005" width="12.28515625" style="1" customWidth="1"/>
    <col min="10006" max="10006" width="10.42578125" style="1" customWidth="1"/>
    <col min="10007" max="10007" width="13.7109375" style="1" customWidth="1"/>
    <col min="10008" max="10008" width="17.28515625" style="1" customWidth="1"/>
    <col min="10009" max="10009" width="13.42578125" style="1" customWidth="1"/>
    <col min="10010" max="10246" width="9.140625" style="1"/>
    <col min="10247" max="10247" width="10.140625" style="1" customWidth="1"/>
    <col min="10248" max="10251" width="9.140625" style="1"/>
    <col min="10252" max="10252" width="13.7109375" style="1" customWidth="1"/>
    <col min="10253" max="10253" width="12.42578125" style="1" customWidth="1"/>
    <col min="10254" max="10256" width="11.140625" style="1" customWidth="1"/>
    <col min="10257" max="10257" width="12.28515625" style="1" customWidth="1"/>
    <col min="10258" max="10258" width="13" style="1" customWidth="1"/>
    <col min="10259" max="10259" width="11.42578125" style="1" customWidth="1"/>
    <col min="10260" max="10260" width="11.140625" style="1" customWidth="1"/>
    <col min="10261" max="10261" width="12.28515625" style="1" customWidth="1"/>
    <col min="10262" max="10262" width="10.42578125" style="1" customWidth="1"/>
    <col min="10263" max="10263" width="13.7109375" style="1" customWidth="1"/>
    <col min="10264" max="10264" width="17.28515625" style="1" customWidth="1"/>
    <col min="10265" max="10265" width="13.42578125" style="1" customWidth="1"/>
    <col min="10266" max="10502" width="9.140625" style="1"/>
    <col min="10503" max="10503" width="10.140625" style="1" customWidth="1"/>
    <col min="10504" max="10507" width="9.140625" style="1"/>
    <col min="10508" max="10508" width="13.7109375" style="1" customWidth="1"/>
    <col min="10509" max="10509" width="12.42578125" style="1" customWidth="1"/>
    <col min="10510" max="10512" width="11.140625" style="1" customWidth="1"/>
    <col min="10513" max="10513" width="12.28515625" style="1" customWidth="1"/>
    <col min="10514" max="10514" width="13" style="1" customWidth="1"/>
    <col min="10515" max="10515" width="11.42578125" style="1" customWidth="1"/>
    <col min="10516" max="10516" width="11.140625" style="1" customWidth="1"/>
    <col min="10517" max="10517" width="12.28515625" style="1" customWidth="1"/>
    <col min="10518" max="10518" width="10.42578125" style="1" customWidth="1"/>
    <col min="10519" max="10519" width="13.7109375" style="1" customWidth="1"/>
    <col min="10520" max="10520" width="17.28515625" style="1" customWidth="1"/>
    <col min="10521" max="10521" width="13.42578125" style="1" customWidth="1"/>
    <col min="10522" max="10758" width="9.140625" style="1"/>
    <col min="10759" max="10759" width="10.140625" style="1" customWidth="1"/>
    <col min="10760" max="10763" width="9.140625" style="1"/>
    <col min="10764" max="10764" width="13.7109375" style="1" customWidth="1"/>
    <col min="10765" max="10765" width="12.42578125" style="1" customWidth="1"/>
    <col min="10766" max="10768" width="11.140625" style="1" customWidth="1"/>
    <col min="10769" max="10769" width="12.28515625" style="1" customWidth="1"/>
    <col min="10770" max="10770" width="13" style="1" customWidth="1"/>
    <col min="10771" max="10771" width="11.42578125" style="1" customWidth="1"/>
    <col min="10772" max="10772" width="11.140625" style="1" customWidth="1"/>
    <col min="10773" max="10773" width="12.28515625" style="1" customWidth="1"/>
    <col min="10774" max="10774" width="10.42578125" style="1" customWidth="1"/>
    <col min="10775" max="10775" width="13.7109375" style="1" customWidth="1"/>
    <col min="10776" max="10776" width="17.28515625" style="1" customWidth="1"/>
    <col min="10777" max="10777" width="13.42578125" style="1" customWidth="1"/>
    <col min="10778" max="11014" width="9.140625" style="1"/>
    <col min="11015" max="11015" width="10.140625" style="1" customWidth="1"/>
    <col min="11016" max="11019" width="9.140625" style="1"/>
    <col min="11020" max="11020" width="13.7109375" style="1" customWidth="1"/>
    <col min="11021" max="11021" width="12.42578125" style="1" customWidth="1"/>
    <col min="11022" max="11024" width="11.140625" style="1" customWidth="1"/>
    <col min="11025" max="11025" width="12.28515625" style="1" customWidth="1"/>
    <col min="11026" max="11026" width="13" style="1" customWidth="1"/>
    <col min="11027" max="11027" width="11.42578125" style="1" customWidth="1"/>
    <col min="11028" max="11028" width="11.140625" style="1" customWidth="1"/>
    <col min="11029" max="11029" width="12.28515625" style="1" customWidth="1"/>
    <col min="11030" max="11030" width="10.42578125" style="1" customWidth="1"/>
    <col min="11031" max="11031" width="13.7109375" style="1" customWidth="1"/>
    <col min="11032" max="11032" width="17.28515625" style="1" customWidth="1"/>
    <col min="11033" max="11033" width="13.42578125" style="1" customWidth="1"/>
    <col min="11034" max="11270" width="9.140625" style="1"/>
    <col min="11271" max="11271" width="10.140625" style="1" customWidth="1"/>
    <col min="11272" max="11275" width="9.140625" style="1"/>
    <col min="11276" max="11276" width="13.7109375" style="1" customWidth="1"/>
    <col min="11277" max="11277" width="12.42578125" style="1" customWidth="1"/>
    <col min="11278" max="11280" width="11.140625" style="1" customWidth="1"/>
    <col min="11281" max="11281" width="12.28515625" style="1" customWidth="1"/>
    <col min="11282" max="11282" width="13" style="1" customWidth="1"/>
    <col min="11283" max="11283" width="11.42578125" style="1" customWidth="1"/>
    <col min="11284" max="11284" width="11.140625" style="1" customWidth="1"/>
    <col min="11285" max="11285" width="12.28515625" style="1" customWidth="1"/>
    <col min="11286" max="11286" width="10.42578125" style="1" customWidth="1"/>
    <col min="11287" max="11287" width="13.7109375" style="1" customWidth="1"/>
    <col min="11288" max="11288" width="17.28515625" style="1" customWidth="1"/>
    <col min="11289" max="11289" width="13.42578125" style="1" customWidth="1"/>
    <col min="11290" max="11526" width="9.140625" style="1"/>
    <col min="11527" max="11527" width="10.140625" style="1" customWidth="1"/>
    <col min="11528" max="11531" width="9.140625" style="1"/>
    <col min="11532" max="11532" width="13.7109375" style="1" customWidth="1"/>
    <col min="11533" max="11533" width="12.42578125" style="1" customWidth="1"/>
    <col min="11534" max="11536" width="11.140625" style="1" customWidth="1"/>
    <col min="11537" max="11537" width="12.28515625" style="1" customWidth="1"/>
    <col min="11538" max="11538" width="13" style="1" customWidth="1"/>
    <col min="11539" max="11539" width="11.42578125" style="1" customWidth="1"/>
    <col min="11540" max="11540" width="11.140625" style="1" customWidth="1"/>
    <col min="11541" max="11541" width="12.28515625" style="1" customWidth="1"/>
    <col min="11542" max="11542" width="10.42578125" style="1" customWidth="1"/>
    <col min="11543" max="11543" width="13.7109375" style="1" customWidth="1"/>
    <col min="11544" max="11544" width="17.28515625" style="1" customWidth="1"/>
    <col min="11545" max="11545" width="13.42578125" style="1" customWidth="1"/>
    <col min="11546" max="11782" width="9.140625" style="1"/>
    <col min="11783" max="11783" width="10.140625" style="1" customWidth="1"/>
    <col min="11784" max="11787" width="9.140625" style="1"/>
    <col min="11788" max="11788" width="13.7109375" style="1" customWidth="1"/>
    <col min="11789" max="11789" width="12.42578125" style="1" customWidth="1"/>
    <col min="11790" max="11792" width="11.140625" style="1" customWidth="1"/>
    <col min="11793" max="11793" width="12.28515625" style="1" customWidth="1"/>
    <col min="11794" max="11794" width="13" style="1" customWidth="1"/>
    <col min="11795" max="11795" width="11.42578125" style="1" customWidth="1"/>
    <col min="11796" max="11796" width="11.140625" style="1" customWidth="1"/>
    <col min="11797" max="11797" width="12.28515625" style="1" customWidth="1"/>
    <col min="11798" max="11798" width="10.42578125" style="1" customWidth="1"/>
    <col min="11799" max="11799" width="13.7109375" style="1" customWidth="1"/>
    <col min="11800" max="11800" width="17.28515625" style="1" customWidth="1"/>
    <col min="11801" max="11801" width="13.42578125" style="1" customWidth="1"/>
    <col min="11802" max="12038" width="9.140625" style="1"/>
    <col min="12039" max="12039" width="10.140625" style="1" customWidth="1"/>
    <col min="12040" max="12043" width="9.140625" style="1"/>
    <col min="12044" max="12044" width="13.7109375" style="1" customWidth="1"/>
    <col min="12045" max="12045" width="12.42578125" style="1" customWidth="1"/>
    <col min="12046" max="12048" width="11.140625" style="1" customWidth="1"/>
    <col min="12049" max="12049" width="12.28515625" style="1" customWidth="1"/>
    <col min="12050" max="12050" width="13" style="1" customWidth="1"/>
    <col min="12051" max="12051" width="11.42578125" style="1" customWidth="1"/>
    <col min="12052" max="12052" width="11.140625" style="1" customWidth="1"/>
    <col min="12053" max="12053" width="12.28515625" style="1" customWidth="1"/>
    <col min="12054" max="12054" width="10.42578125" style="1" customWidth="1"/>
    <col min="12055" max="12055" width="13.7109375" style="1" customWidth="1"/>
    <col min="12056" max="12056" width="17.28515625" style="1" customWidth="1"/>
    <col min="12057" max="12057" width="13.42578125" style="1" customWidth="1"/>
    <col min="12058" max="12294" width="9.140625" style="1"/>
    <col min="12295" max="12295" width="10.140625" style="1" customWidth="1"/>
    <col min="12296" max="12299" width="9.140625" style="1"/>
    <col min="12300" max="12300" width="13.7109375" style="1" customWidth="1"/>
    <col min="12301" max="12301" width="12.42578125" style="1" customWidth="1"/>
    <col min="12302" max="12304" width="11.140625" style="1" customWidth="1"/>
    <col min="12305" max="12305" width="12.28515625" style="1" customWidth="1"/>
    <col min="12306" max="12306" width="13" style="1" customWidth="1"/>
    <col min="12307" max="12307" width="11.42578125" style="1" customWidth="1"/>
    <col min="12308" max="12308" width="11.140625" style="1" customWidth="1"/>
    <col min="12309" max="12309" width="12.28515625" style="1" customWidth="1"/>
    <col min="12310" max="12310" width="10.42578125" style="1" customWidth="1"/>
    <col min="12311" max="12311" width="13.7109375" style="1" customWidth="1"/>
    <col min="12312" max="12312" width="17.28515625" style="1" customWidth="1"/>
    <col min="12313" max="12313" width="13.42578125" style="1" customWidth="1"/>
    <col min="12314" max="12550" width="9.140625" style="1"/>
    <col min="12551" max="12551" width="10.140625" style="1" customWidth="1"/>
    <col min="12552" max="12555" width="9.140625" style="1"/>
    <col min="12556" max="12556" width="13.7109375" style="1" customWidth="1"/>
    <col min="12557" max="12557" width="12.42578125" style="1" customWidth="1"/>
    <col min="12558" max="12560" width="11.140625" style="1" customWidth="1"/>
    <col min="12561" max="12561" width="12.28515625" style="1" customWidth="1"/>
    <col min="12562" max="12562" width="13" style="1" customWidth="1"/>
    <col min="12563" max="12563" width="11.42578125" style="1" customWidth="1"/>
    <col min="12564" max="12564" width="11.140625" style="1" customWidth="1"/>
    <col min="12565" max="12565" width="12.28515625" style="1" customWidth="1"/>
    <col min="12566" max="12566" width="10.42578125" style="1" customWidth="1"/>
    <col min="12567" max="12567" width="13.7109375" style="1" customWidth="1"/>
    <col min="12568" max="12568" width="17.28515625" style="1" customWidth="1"/>
    <col min="12569" max="12569" width="13.42578125" style="1" customWidth="1"/>
    <col min="12570" max="12806" width="9.140625" style="1"/>
    <col min="12807" max="12807" width="10.140625" style="1" customWidth="1"/>
    <col min="12808" max="12811" width="9.140625" style="1"/>
    <col min="12812" max="12812" width="13.7109375" style="1" customWidth="1"/>
    <col min="12813" max="12813" width="12.42578125" style="1" customWidth="1"/>
    <col min="12814" max="12816" width="11.140625" style="1" customWidth="1"/>
    <col min="12817" max="12817" width="12.28515625" style="1" customWidth="1"/>
    <col min="12818" max="12818" width="13" style="1" customWidth="1"/>
    <col min="12819" max="12819" width="11.42578125" style="1" customWidth="1"/>
    <col min="12820" max="12820" width="11.140625" style="1" customWidth="1"/>
    <col min="12821" max="12821" width="12.28515625" style="1" customWidth="1"/>
    <col min="12822" max="12822" width="10.42578125" style="1" customWidth="1"/>
    <col min="12823" max="12823" width="13.7109375" style="1" customWidth="1"/>
    <col min="12824" max="12824" width="17.28515625" style="1" customWidth="1"/>
    <col min="12825" max="12825" width="13.42578125" style="1" customWidth="1"/>
    <col min="12826" max="13062" width="9.140625" style="1"/>
    <col min="13063" max="13063" width="10.140625" style="1" customWidth="1"/>
    <col min="13064" max="13067" width="9.140625" style="1"/>
    <col min="13068" max="13068" width="13.7109375" style="1" customWidth="1"/>
    <col min="13069" max="13069" width="12.42578125" style="1" customWidth="1"/>
    <col min="13070" max="13072" width="11.140625" style="1" customWidth="1"/>
    <col min="13073" max="13073" width="12.28515625" style="1" customWidth="1"/>
    <col min="13074" max="13074" width="13" style="1" customWidth="1"/>
    <col min="13075" max="13075" width="11.42578125" style="1" customWidth="1"/>
    <col min="13076" max="13076" width="11.140625" style="1" customWidth="1"/>
    <col min="13077" max="13077" width="12.28515625" style="1" customWidth="1"/>
    <col min="13078" max="13078" width="10.42578125" style="1" customWidth="1"/>
    <col min="13079" max="13079" width="13.7109375" style="1" customWidth="1"/>
    <col min="13080" max="13080" width="17.28515625" style="1" customWidth="1"/>
    <col min="13081" max="13081" width="13.42578125" style="1" customWidth="1"/>
    <col min="13082" max="13318" width="9.140625" style="1"/>
    <col min="13319" max="13319" width="10.140625" style="1" customWidth="1"/>
    <col min="13320" max="13323" width="9.140625" style="1"/>
    <col min="13324" max="13324" width="13.7109375" style="1" customWidth="1"/>
    <col min="13325" max="13325" width="12.42578125" style="1" customWidth="1"/>
    <col min="13326" max="13328" width="11.140625" style="1" customWidth="1"/>
    <col min="13329" max="13329" width="12.28515625" style="1" customWidth="1"/>
    <col min="13330" max="13330" width="13" style="1" customWidth="1"/>
    <col min="13331" max="13331" width="11.42578125" style="1" customWidth="1"/>
    <col min="13332" max="13332" width="11.140625" style="1" customWidth="1"/>
    <col min="13333" max="13333" width="12.28515625" style="1" customWidth="1"/>
    <col min="13334" max="13334" width="10.42578125" style="1" customWidth="1"/>
    <col min="13335" max="13335" width="13.7109375" style="1" customWidth="1"/>
    <col min="13336" max="13336" width="17.28515625" style="1" customWidth="1"/>
    <col min="13337" max="13337" width="13.42578125" style="1" customWidth="1"/>
    <col min="13338" max="13574" width="9.140625" style="1"/>
    <col min="13575" max="13575" width="10.140625" style="1" customWidth="1"/>
    <col min="13576" max="13579" width="9.140625" style="1"/>
    <col min="13580" max="13580" width="13.7109375" style="1" customWidth="1"/>
    <col min="13581" max="13581" width="12.42578125" style="1" customWidth="1"/>
    <col min="13582" max="13584" width="11.140625" style="1" customWidth="1"/>
    <col min="13585" max="13585" width="12.28515625" style="1" customWidth="1"/>
    <col min="13586" max="13586" width="13" style="1" customWidth="1"/>
    <col min="13587" max="13587" width="11.42578125" style="1" customWidth="1"/>
    <col min="13588" max="13588" width="11.140625" style="1" customWidth="1"/>
    <col min="13589" max="13589" width="12.28515625" style="1" customWidth="1"/>
    <col min="13590" max="13590" width="10.42578125" style="1" customWidth="1"/>
    <col min="13591" max="13591" width="13.7109375" style="1" customWidth="1"/>
    <col min="13592" max="13592" width="17.28515625" style="1" customWidth="1"/>
    <col min="13593" max="13593" width="13.42578125" style="1" customWidth="1"/>
    <col min="13594" max="13830" width="9.140625" style="1"/>
    <col min="13831" max="13831" width="10.140625" style="1" customWidth="1"/>
    <col min="13832" max="13835" width="9.140625" style="1"/>
    <col min="13836" max="13836" width="13.7109375" style="1" customWidth="1"/>
    <col min="13837" max="13837" width="12.42578125" style="1" customWidth="1"/>
    <col min="13838" max="13840" width="11.140625" style="1" customWidth="1"/>
    <col min="13841" max="13841" width="12.28515625" style="1" customWidth="1"/>
    <col min="13842" max="13842" width="13" style="1" customWidth="1"/>
    <col min="13843" max="13843" width="11.42578125" style="1" customWidth="1"/>
    <col min="13844" max="13844" width="11.140625" style="1" customWidth="1"/>
    <col min="13845" max="13845" width="12.28515625" style="1" customWidth="1"/>
    <col min="13846" max="13846" width="10.42578125" style="1" customWidth="1"/>
    <col min="13847" max="13847" width="13.7109375" style="1" customWidth="1"/>
    <col min="13848" max="13848" width="17.28515625" style="1" customWidth="1"/>
    <col min="13849" max="13849" width="13.42578125" style="1" customWidth="1"/>
    <col min="13850" max="14086" width="9.140625" style="1"/>
    <col min="14087" max="14087" width="10.140625" style="1" customWidth="1"/>
    <col min="14088" max="14091" width="9.140625" style="1"/>
    <col min="14092" max="14092" width="13.7109375" style="1" customWidth="1"/>
    <col min="14093" max="14093" width="12.42578125" style="1" customWidth="1"/>
    <col min="14094" max="14096" width="11.140625" style="1" customWidth="1"/>
    <col min="14097" max="14097" width="12.28515625" style="1" customWidth="1"/>
    <col min="14098" max="14098" width="13" style="1" customWidth="1"/>
    <col min="14099" max="14099" width="11.42578125" style="1" customWidth="1"/>
    <col min="14100" max="14100" width="11.140625" style="1" customWidth="1"/>
    <col min="14101" max="14101" width="12.28515625" style="1" customWidth="1"/>
    <col min="14102" max="14102" width="10.42578125" style="1" customWidth="1"/>
    <col min="14103" max="14103" width="13.7109375" style="1" customWidth="1"/>
    <col min="14104" max="14104" width="17.28515625" style="1" customWidth="1"/>
    <col min="14105" max="14105" width="13.42578125" style="1" customWidth="1"/>
    <col min="14106" max="14342" width="9.140625" style="1"/>
    <col min="14343" max="14343" width="10.140625" style="1" customWidth="1"/>
    <col min="14344" max="14347" width="9.140625" style="1"/>
    <col min="14348" max="14348" width="13.7109375" style="1" customWidth="1"/>
    <col min="14349" max="14349" width="12.42578125" style="1" customWidth="1"/>
    <col min="14350" max="14352" width="11.140625" style="1" customWidth="1"/>
    <col min="14353" max="14353" width="12.28515625" style="1" customWidth="1"/>
    <col min="14354" max="14354" width="13" style="1" customWidth="1"/>
    <col min="14355" max="14355" width="11.42578125" style="1" customWidth="1"/>
    <col min="14356" max="14356" width="11.140625" style="1" customWidth="1"/>
    <col min="14357" max="14357" width="12.28515625" style="1" customWidth="1"/>
    <col min="14358" max="14358" width="10.42578125" style="1" customWidth="1"/>
    <col min="14359" max="14359" width="13.7109375" style="1" customWidth="1"/>
    <col min="14360" max="14360" width="17.28515625" style="1" customWidth="1"/>
    <col min="14361" max="14361" width="13.42578125" style="1" customWidth="1"/>
    <col min="14362" max="14598" width="9.140625" style="1"/>
    <col min="14599" max="14599" width="10.140625" style="1" customWidth="1"/>
    <col min="14600" max="14603" width="9.140625" style="1"/>
    <col min="14604" max="14604" width="13.7109375" style="1" customWidth="1"/>
    <col min="14605" max="14605" width="12.42578125" style="1" customWidth="1"/>
    <col min="14606" max="14608" width="11.140625" style="1" customWidth="1"/>
    <col min="14609" max="14609" width="12.28515625" style="1" customWidth="1"/>
    <col min="14610" max="14610" width="13" style="1" customWidth="1"/>
    <col min="14611" max="14611" width="11.42578125" style="1" customWidth="1"/>
    <col min="14612" max="14612" width="11.140625" style="1" customWidth="1"/>
    <col min="14613" max="14613" width="12.28515625" style="1" customWidth="1"/>
    <col min="14614" max="14614" width="10.42578125" style="1" customWidth="1"/>
    <col min="14615" max="14615" width="13.7109375" style="1" customWidth="1"/>
    <col min="14616" max="14616" width="17.28515625" style="1" customWidth="1"/>
    <col min="14617" max="14617" width="13.42578125" style="1" customWidth="1"/>
    <col min="14618" max="14854" width="9.140625" style="1"/>
    <col min="14855" max="14855" width="10.140625" style="1" customWidth="1"/>
    <col min="14856" max="14859" width="9.140625" style="1"/>
    <col min="14860" max="14860" width="13.7109375" style="1" customWidth="1"/>
    <col min="14861" max="14861" width="12.42578125" style="1" customWidth="1"/>
    <col min="14862" max="14864" width="11.140625" style="1" customWidth="1"/>
    <col min="14865" max="14865" width="12.28515625" style="1" customWidth="1"/>
    <col min="14866" max="14866" width="13" style="1" customWidth="1"/>
    <col min="14867" max="14867" width="11.42578125" style="1" customWidth="1"/>
    <col min="14868" max="14868" width="11.140625" style="1" customWidth="1"/>
    <col min="14869" max="14869" width="12.28515625" style="1" customWidth="1"/>
    <col min="14870" max="14870" width="10.42578125" style="1" customWidth="1"/>
    <col min="14871" max="14871" width="13.7109375" style="1" customWidth="1"/>
    <col min="14872" max="14872" width="17.28515625" style="1" customWidth="1"/>
    <col min="14873" max="14873" width="13.42578125" style="1" customWidth="1"/>
    <col min="14874" max="15110" width="9.140625" style="1"/>
    <col min="15111" max="15111" width="10.140625" style="1" customWidth="1"/>
    <col min="15112" max="15115" width="9.140625" style="1"/>
    <col min="15116" max="15116" width="13.7109375" style="1" customWidth="1"/>
    <col min="15117" max="15117" width="12.42578125" style="1" customWidth="1"/>
    <col min="15118" max="15120" width="11.140625" style="1" customWidth="1"/>
    <col min="15121" max="15121" width="12.28515625" style="1" customWidth="1"/>
    <col min="15122" max="15122" width="13" style="1" customWidth="1"/>
    <col min="15123" max="15123" width="11.42578125" style="1" customWidth="1"/>
    <col min="15124" max="15124" width="11.140625" style="1" customWidth="1"/>
    <col min="15125" max="15125" width="12.28515625" style="1" customWidth="1"/>
    <col min="15126" max="15126" width="10.42578125" style="1" customWidth="1"/>
    <col min="15127" max="15127" width="13.7109375" style="1" customWidth="1"/>
    <col min="15128" max="15128" width="17.28515625" style="1" customWidth="1"/>
    <col min="15129" max="15129" width="13.42578125" style="1" customWidth="1"/>
    <col min="15130" max="15366" width="9.140625" style="1"/>
    <col min="15367" max="15367" width="10.140625" style="1" customWidth="1"/>
    <col min="15368" max="15371" width="9.140625" style="1"/>
    <col min="15372" max="15372" width="13.7109375" style="1" customWidth="1"/>
    <col min="15373" max="15373" width="12.42578125" style="1" customWidth="1"/>
    <col min="15374" max="15376" width="11.140625" style="1" customWidth="1"/>
    <col min="15377" max="15377" width="12.28515625" style="1" customWidth="1"/>
    <col min="15378" max="15378" width="13" style="1" customWidth="1"/>
    <col min="15379" max="15379" width="11.42578125" style="1" customWidth="1"/>
    <col min="15380" max="15380" width="11.140625" style="1" customWidth="1"/>
    <col min="15381" max="15381" width="12.28515625" style="1" customWidth="1"/>
    <col min="15382" max="15382" width="10.42578125" style="1" customWidth="1"/>
    <col min="15383" max="15383" width="13.7109375" style="1" customWidth="1"/>
    <col min="15384" max="15384" width="17.28515625" style="1" customWidth="1"/>
    <col min="15385" max="15385" width="13.42578125" style="1" customWidth="1"/>
    <col min="15386" max="15622" width="9.140625" style="1"/>
    <col min="15623" max="15623" width="10.140625" style="1" customWidth="1"/>
    <col min="15624" max="15627" width="9.140625" style="1"/>
    <col min="15628" max="15628" width="13.7109375" style="1" customWidth="1"/>
    <col min="15629" max="15629" width="12.42578125" style="1" customWidth="1"/>
    <col min="15630" max="15632" width="11.140625" style="1" customWidth="1"/>
    <col min="15633" max="15633" width="12.28515625" style="1" customWidth="1"/>
    <col min="15634" max="15634" width="13" style="1" customWidth="1"/>
    <col min="15635" max="15635" width="11.42578125" style="1" customWidth="1"/>
    <col min="15636" max="15636" width="11.140625" style="1" customWidth="1"/>
    <col min="15637" max="15637" width="12.28515625" style="1" customWidth="1"/>
    <col min="15638" max="15638" width="10.42578125" style="1" customWidth="1"/>
    <col min="15639" max="15639" width="13.7109375" style="1" customWidth="1"/>
    <col min="15640" max="15640" width="17.28515625" style="1" customWidth="1"/>
    <col min="15641" max="15641" width="13.42578125" style="1" customWidth="1"/>
    <col min="15642" max="15878" width="9.140625" style="1"/>
    <col min="15879" max="15879" width="10.140625" style="1" customWidth="1"/>
    <col min="15880" max="15883" width="9.140625" style="1"/>
    <col min="15884" max="15884" width="13.7109375" style="1" customWidth="1"/>
    <col min="15885" max="15885" width="12.42578125" style="1" customWidth="1"/>
    <col min="15886" max="15888" width="11.140625" style="1" customWidth="1"/>
    <col min="15889" max="15889" width="12.28515625" style="1" customWidth="1"/>
    <col min="15890" max="15890" width="13" style="1" customWidth="1"/>
    <col min="15891" max="15891" width="11.42578125" style="1" customWidth="1"/>
    <col min="15892" max="15892" width="11.140625" style="1" customWidth="1"/>
    <col min="15893" max="15893" width="12.28515625" style="1" customWidth="1"/>
    <col min="15894" max="15894" width="10.42578125" style="1" customWidth="1"/>
    <col min="15895" max="15895" width="13.7109375" style="1" customWidth="1"/>
    <col min="15896" max="15896" width="17.28515625" style="1" customWidth="1"/>
    <col min="15897" max="15897" width="13.42578125" style="1" customWidth="1"/>
    <col min="15898" max="16134" width="9.140625" style="1"/>
    <col min="16135" max="16135" width="10.140625" style="1" customWidth="1"/>
    <col min="16136" max="16139" width="9.140625" style="1"/>
    <col min="16140" max="16140" width="13.7109375" style="1" customWidth="1"/>
    <col min="16141" max="16141" width="12.42578125" style="1" customWidth="1"/>
    <col min="16142" max="16144" width="11.140625" style="1" customWidth="1"/>
    <col min="16145" max="16145" width="12.28515625" style="1" customWidth="1"/>
    <col min="16146" max="16146" width="13" style="1" customWidth="1"/>
    <col min="16147" max="16147" width="11.42578125" style="1" customWidth="1"/>
    <col min="16148" max="16148" width="11.140625" style="1" customWidth="1"/>
    <col min="16149" max="16149" width="12.28515625" style="1" customWidth="1"/>
    <col min="16150" max="16150" width="10.42578125" style="1" customWidth="1"/>
    <col min="16151" max="16151" width="13.7109375" style="1" customWidth="1"/>
    <col min="16152" max="16152" width="17.28515625" style="1" customWidth="1"/>
    <col min="16153" max="16153" width="13.42578125" style="1" customWidth="1"/>
    <col min="16154" max="16384" width="9.140625" style="1"/>
  </cols>
  <sheetData>
    <row r="12" spans="14:29">
      <c r="N12" s="28"/>
      <c r="O12" s="28"/>
      <c r="P12" s="28"/>
      <c r="Q12" s="28"/>
      <c r="R12" s="28"/>
      <c r="S12" s="28"/>
      <c r="T12" s="28"/>
      <c r="U12" s="28"/>
      <c r="V12" s="28"/>
      <c r="W12" s="28"/>
      <c r="X12" s="28"/>
      <c r="Y12" s="28"/>
      <c r="Z12" s="28"/>
      <c r="AA12" s="28"/>
    </row>
    <row r="13" spans="14:29" ht="29.25">
      <c r="N13" s="28"/>
      <c r="O13" s="28"/>
      <c r="P13" s="28"/>
      <c r="Q13" s="141" t="s">
        <v>7</v>
      </c>
      <c r="R13" s="28"/>
      <c r="S13" s="28"/>
      <c r="T13" s="28"/>
      <c r="U13" s="28"/>
      <c r="V13" s="28"/>
      <c r="W13" s="28"/>
      <c r="X13" s="28"/>
      <c r="Y13" s="28"/>
      <c r="Z13" s="28"/>
      <c r="AA13" s="28"/>
    </row>
    <row r="14" spans="14:29">
      <c r="N14" s="81"/>
      <c r="O14" s="81"/>
      <c r="P14" s="81"/>
      <c r="Q14" s="81"/>
      <c r="R14" s="81"/>
      <c r="S14" s="81"/>
      <c r="T14" s="81"/>
      <c r="U14" s="81"/>
      <c r="V14" s="81"/>
      <c r="W14" s="81"/>
      <c r="X14" s="81"/>
      <c r="Y14" s="81"/>
      <c r="Z14" s="81"/>
      <c r="AA14" s="81"/>
      <c r="AB14" s="48"/>
      <c r="AC14" s="48"/>
    </row>
    <row r="15" spans="14:29">
      <c r="N15" s="81"/>
      <c r="O15" s="81"/>
      <c r="P15" s="81"/>
      <c r="Q15" s="81"/>
      <c r="R15" s="81"/>
      <c r="S15" s="81"/>
      <c r="T15" s="81"/>
      <c r="U15" s="81"/>
      <c r="V15" s="81"/>
      <c r="W15" s="81"/>
      <c r="X15" s="81"/>
      <c r="Y15" s="81"/>
      <c r="Z15" s="81"/>
      <c r="AA15" s="81"/>
      <c r="AB15" s="48"/>
      <c r="AC15" s="48"/>
    </row>
    <row r="16" spans="14:29">
      <c r="N16" s="81"/>
      <c r="O16" s="81"/>
      <c r="P16" s="81"/>
      <c r="Q16" s="81"/>
      <c r="R16" s="81"/>
      <c r="S16" s="81"/>
      <c r="T16" s="81"/>
      <c r="U16" s="81"/>
      <c r="V16" s="81"/>
      <c r="W16" s="81"/>
      <c r="X16" s="81"/>
      <c r="Y16" s="81"/>
      <c r="Z16" s="81"/>
      <c r="AA16" s="81"/>
      <c r="AB16" s="48"/>
      <c r="AC16" s="48"/>
    </row>
    <row r="17" spans="2:29">
      <c r="N17" s="81"/>
      <c r="O17" s="81"/>
      <c r="P17" s="81"/>
      <c r="Q17" s="81"/>
      <c r="R17" s="81"/>
      <c r="S17" s="81"/>
      <c r="T17" s="81"/>
      <c r="U17" s="81"/>
      <c r="V17" s="81"/>
      <c r="W17" s="81"/>
      <c r="X17" s="81"/>
      <c r="Y17" s="81"/>
      <c r="Z17" s="81"/>
      <c r="AA17" s="81"/>
      <c r="AB17" s="48"/>
      <c r="AC17" s="48"/>
    </row>
    <row r="18" spans="2:29">
      <c r="N18" s="81"/>
      <c r="O18" s="81"/>
      <c r="P18" s="81"/>
      <c r="Q18" s="81"/>
      <c r="R18" s="81"/>
      <c r="S18" s="81"/>
      <c r="T18" s="81"/>
      <c r="U18" s="81"/>
      <c r="V18" s="81"/>
      <c r="W18" s="81"/>
      <c r="X18" s="81"/>
      <c r="Y18" s="81"/>
      <c r="Z18" s="81"/>
      <c r="AA18" s="81"/>
      <c r="AB18" s="48"/>
      <c r="AC18" s="48"/>
    </row>
    <row r="19" spans="2:29">
      <c r="N19" s="81"/>
      <c r="O19" s="81"/>
      <c r="P19" s="81"/>
      <c r="Q19" s="81"/>
      <c r="R19" s="81"/>
      <c r="S19" s="81"/>
      <c r="T19" s="81"/>
      <c r="U19" s="81"/>
      <c r="V19" s="81"/>
      <c r="W19" s="81"/>
      <c r="X19" s="81"/>
      <c r="Y19" s="81"/>
      <c r="Z19" s="81"/>
      <c r="AA19" s="81"/>
      <c r="AB19" s="48"/>
      <c r="AC19" s="48"/>
    </row>
    <row r="20" spans="2:29">
      <c r="N20" s="81"/>
      <c r="O20" s="81"/>
      <c r="P20" s="81"/>
      <c r="Q20" s="81"/>
      <c r="R20" s="81"/>
      <c r="S20" s="81"/>
      <c r="T20" s="81"/>
      <c r="U20" s="81"/>
      <c r="V20" s="81"/>
      <c r="W20" s="81"/>
      <c r="X20" s="81"/>
      <c r="Y20" s="81"/>
      <c r="Z20" s="81"/>
      <c r="AA20" s="81"/>
      <c r="AB20" s="48"/>
      <c r="AC20" s="48"/>
    </row>
    <row r="21" spans="2:29" ht="33">
      <c r="N21" s="81"/>
      <c r="O21" s="81"/>
      <c r="P21" s="81"/>
      <c r="Q21" s="81"/>
      <c r="R21" s="81"/>
      <c r="S21" s="109">
        <v>0.9</v>
      </c>
      <c r="T21" s="83" t="s">
        <v>21</v>
      </c>
      <c r="U21" s="109">
        <v>0.8</v>
      </c>
      <c r="V21" s="83" t="s">
        <v>21</v>
      </c>
      <c r="W21" s="109">
        <v>0.99</v>
      </c>
      <c r="X21" s="106" t="s">
        <v>10</v>
      </c>
      <c r="Y21" s="143">
        <f>S21*U21*W21</f>
        <v>0.7128000000000001</v>
      </c>
      <c r="Z21" s="81"/>
      <c r="AA21" s="81"/>
      <c r="AB21" s="48"/>
      <c r="AC21" s="48"/>
    </row>
    <row r="22" spans="2:29" ht="14.45" customHeight="1">
      <c r="N22" s="81"/>
      <c r="O22" s="81"/>
      <c r="P22" s="81"/>
      <c r="Q22" s="81"/>
      <c r="R22" s="81"/>
      <c r="S22" s="81"/>
      <c r="T22" s="81"/>
      <c r="U22" s="81"/>
      <c r="V22" s="81"/>
      <c r="W22" s="81"/>
      <c r="X22" s="81"/>
      <c r="Y22" s="81"/>
      <c r="Z22" s="81"/>
      <c r="AA22" s="81"/>
      <c r="AB22" s="48"/>
      <c r="AC22" s="48"/>
    </row>
    <row r="23" spans="2:29" ht="14.45" customHeight="1">
      <c r="N23" s="81"/>
      <c r="O23" s="81"/>
      <c r="P23" s="81"/>
      <c r="Q23" s="81"/>
      <c r="R23" s="81"/>
      <c r="S23" s="81"/>
      <c r="T23" s="81"/>
      <c r="U23" s="81"/>
      <c r="V23" s="81"/>
      <c r="W23" s="81"/>
      <c r="X23" s="81"/>
      <c r="Y23" s="81"/>
      <c r="Z23" s="81"/>
      <c r="AA23" s="81"/>
      <c r="AB23" s="48"/>
      <c r="AC23" s="48"/>
    </row>
    <row r="24" spans="2:29" ht="14.45" customHeight="1">
      <c r="N24" s="81"/>
      <c r="O24" s="81"/>
      <c r="P24" s="81"/>
      <c r="Q24" s="81"/>
      <c r="R24" s="81"/>
      <c r="S24" s="81"/>
      <c r="T24" s="81"/>
      <c r="U24" s="81"/>
      <c r="V24" s="81"/>
      <c r="W24" s="81"/>
      <c r="X24" s="81"/>
      <c r="Y24" s="81"/>
      <c r="Z24" s="81"/>
      <c r="AA24" s="81"/>
      <c r="AB24" s="48"/>
      <c r="AC24" s="48"/>
    </row>
    <row r="25" spans="2:29" ht="39.75" customHeight="1">
      <c r="N25" s="81"/>
      <c r="O25" s="81"/>
      <c r="P25" s="81"/>
      <c r="Q25" s="81"/>
      <c r="R25" s="81"/>
      <c r="S25" s="109">
        <v>0.9</v>
      </c>
      <c r="T25" s="83" t="s">
        <v>21</v>
      </c>
      <c r="U25" s="109">
        <v>0.8</v>
      </c>
      <c r="V25" s="83" t="s">
        <v>21</v>
      </c>
      <c r="W25" s="109">
        <v>0.99</v>
      </c>
      <c r="X25" s="81"/>
      <c r="Y25" s="81"/>
      <c r="Z25" s="81"/>
      <c r="AA25" s="81"/>
      <c r="AB25" s="48"/>
      <c r="AC25" s="48"/>
    </row>
    <row r="26" spans="2:29" ht="33.6" customHeight="1">
      <c r="N26" s="81"/>
      <c r="O26" s="81"/>
      <c r="P26" s="81"/>
      <c r="Q26" s="81"/>
      <c r="R26" s="81"/>
      <c r="S26" s="81"/>
      <c r="T26" s="81"/>
      <c r="U26" s="81"/>
      <c r="V26" s="81"/>
      <c r="W26" s="81"/>
      <c r="X26" s="81"/>
      <c r="Y26" s="81"/>
      <c r="Z26" s="81"/>
      <c r="AA26" s="81"/>
      <c r="AB26" s="48"/>
      <c r="AC26" s="48"/>
    </row>
    <row r="27" spans="2:29" ht="14.45" customHeight="1">
      <c r="N27" s="81"/>
      <c r="O27" s="81"/>
      <c r="P27" s="81"/>
      <c r="Q27" s="81"/>
      <c r="R27" s="81"/>
      <c r="S27" s="81"/>
      <c r="T27" s="81"/>
      <c r="U27" s="81"/>
      <c r="V27" s="81"/>
      <c r="W27" s="81"/>
      <c r="X27" s="81"/>
      <c r="Y27" s="81"/>
      <c r="Z27" s="81"/>
      <c r="AA27" s="81"/>
      <c r="AB27" s="48"/>
      <c r="AC27" s="48"/>
    </row>
    <row r="28" spans="2:29" ht="37.15" customHeight="1">
      <c r="N28" s="81"/>
      <c r="O28" s="81"/>
      <c r="P28" s="81"/>
      <c r="Q28" s="81"/>
      <c r="R28" s="81"/>
      <c r="S28" s="107">
        <v>0.9</v>
      </c>
      <c r="T28" s="81"/>
      <c r="U28" s="107">
        <v>0.8</v>
      </c>
      <c r="V28" s="81"/>
      <c r="W28" s="81"/>
      <c r="X28" s="81"/>
      <c r="Y28" s="81"/>
      <c r="Z28" s="81"/>
      <c r="AA28" s="81"/>
      <c r="AB28" s="48"/>
      <c r="AC28" s="48"/>
    </row>
    <row r="29" spans="2:29" ht="21" customHeight="1">
      <c r="B29" s="3"/>
      <c r="C29" s="3"/>
      <c r="D29" s="3"/>
      <c r="E29" s="3"/>
      <c r="F29" s="3"/>
      <c r="I29" s="3"/>
      <c r="J29" s="3"/>
      <c r="K29" s="3"/>
      <c r="L29" s="3"/>
      <c r="N29" s="81"/>
      <c r="O29" s="81"/>
      <c r="P29" s="81"/>
      <c r="Q29" s="81"/>
      <c r="R29" s="81"/>
      <c r="S29" s="81"/>
      <c r="T29" s="81"/>
      <c r="U29" s="81"/>
      <c r="V29" s="81"/>
      <c r="W29" s="81"/>
      <c r="X29" s="81"/>
      <c r="Y29" s="81"/>
      <c r="Z29" s="81"/>
      <c r="AA29" s="81"/>
      <c r="AB29" s="48"/>
      <c r="AC29" s="48"/>
    </row>
    <row r="30" spans="2:29" ht="15" customHeight="1">
      <c r="B30" s="3"/>
      <c r="C30" s="3"/>
      <c r="D30" s="3"/>
      <c r="E30" s="3"/>
      <c r="F30" s="3"/>
      <c r="I30" s="3"/>
      <c r="J30" s="3"/>
      <c r="K30" s="3"/>
      <c r="L30" s="3"/>
      <c r="N30" s="81"/>
      <c r="O30" s="81"/>
      <c r="P30" s="81"/>
      <c r="Q30" s="81"/>
      <c r="R30" s="81"/>
      <c r="S30" s="108"/>
      <c r="T30" s="108"/>
      <c r="U30" s="108"/>
      <c r="V30" s="108"/>
      <c r="W30" s="108"/>
      <c r="X30" s="108"/>
      <c r="Y30" s="108"/>
      <c r="Z30" s="81"/>
      <c r="AA30" s="81"/>
      <c r="AB30" s="48"/>
      <c r="AC30" s="48"/>
    </row>
    <row r="31" spans="2:29" ht="33.75" customHeight="1">
      <c r="B31" s="3"/>
      <c r="C31" s="3"/>
      <c r="D31" s="3"/>
      <c r="E31" s="3"/>
      <c r="F31" s="3"/>
      <c r="G31" s="3"/>
      <c r="H31" s="3"/>
      <c r="I31" s="3"/>
      <c r="J31" s="3"/>
      <c r="K31" s="3"/>
      <c r="L31" s="3"/>
      <c r="N31" s="81"/>
      <c r="O31" s="81"/>
      <c r="P31" s="81"/>
      <c r="Q31" s="81"/>
      <c r="R31" s="81"/>
      <c r="S31" s="110">
        <f>0.9+(1-0.9)*0.9</f>
        <v>0.99</v>
      </c>
      <c r="T31" s="83" t="s">
        <v>21</v>
      </c>
      <c r="U31" s="110">
        <f>0.8+(1-0.8)*0.8</f>
        <v>0.96</v>
      </c>
      <c r="V31" s="83" t="s">
        <v>21</v>
      </c>
      <c r="W31" s="110">
        <v>0.99</v>
      </c>
      <c r="X31" s="106" t="s">
        <v>10</v>
      </c>
      <c r="Y31" s="143">
        <f>S31*U31*W31</f>
        <v>0.94089599999999995</v>
      </c>
      <c r="Z31" s="81"/>
      <c r="AA31" s="81"/>
      <c r="AB31" s="48"/>
      <c r="AC31" s="48"/>
    </row>
    <row r="32" spans="2:29" ht="15" customHeight="1">
      <c r="B32" s="3"/>
      <c r="C32" s="3"/>
      <c r="D32" s="3"/>
      <c r="E32" s="3"/>
      <c r="F32" s="3"/>
      <c r="G32" s="3"/>
      <c r="H32" s="3"/>
      <c r="I32" s="3"/>
      <c r="J32" s="3"/>
      <c r="K32" s="3"/>
      <c r="L32" s="3"/>
      <c r="N32" s="81"/>
      <c r="O32" s="81"/>
      <c r="P32" s="81"/>
      <c r="Q32" s="81"/>
      <c r="R32" s="81"/>
      <c r="S32" s="81"/>
      <c r="T32" s="81"/>
      <c r="U32" s="81"/>
      <c r="V32" s="81"/>
      <c r="W32" s="81"/>
      <c r="X32" s="81"/>
      <c r="Y32" s="81"/>
      <c r="Z32" s="81"/>
      <c r="AA32" s="81"/>
      <c r="AB32" s="48"/>
      <c r="AC32" s="48"/>
    </row>
    <row r="33" spans="2:29" ht="20.25" customHeight="1">
      <c r="B33" s="3"/>
      <c r="C33" s="3"/>
      <c r="D33" s="3"/>
      <c r="E33" s="3"/>
      <c r="F33" s="3"/>
      <c r="G33" s="22">
        <v>121</v>
      </c>
      <c r="H33" s="23"/>
      <c r="I33" s="3"/>
      <c r="J33" s="3"/>
      <c r="K33" s="3"/>
      <c r="L33" s="3"/>
      <c r="N33" s="81"/>
      <c r="O33" s="81"/>
      <c r="P33" s="81"/>
      <c r="Q33" s="81"/>
      <c r="R33" s="81"/>
      <c r="S33" s="81"/>
      <c r="T33" s="81"/>
      <c r="U33" s="81"/>
      <c r="V33" s="81"/>
      <c r="W33" s="81"/>
      <c r="X33" s="81"/>
      <c r="Y33" s="81"/>
      <c r="Z33" s="81"/>
      <c r="AA33" s="81"/>
      <c r="AB33" s="48"/>
      <c r="AC33" s="48"/>
    </row>
    <row r="34" spans="2:29" ht="28.5" customHeight="1">
      <c r="B34" s="3"/>
      <c r="C34" s="3"/>
      <c r="D34" s="3"/>
      <c r="E34" s="3"/>
      <c r="F34" s="3"/>
      <c r="I34" s="3"/>
      <c r="J34" s="3"/>
      <c r="K34" s="3"/>
      <c r="L34" s="3"/>
      <c r="N34" s="81"/>
      <c r="O34" s="81"/>
      <c r="P34" s="81"/>
      <c r="Q34" s="81"/>
      <c r="R34" s="81"/>
      <c r="S34" s="81"/>
      <c r="T34" s="81"/>
      <c r="U34" s="81"/>
      <c r="V34" s="81"/>
      <c r="W34" s="81"/>
      <c r="X34" s="81"/>
      <c r="Y34" s="81"/>
      <c r="Z34" s="81"/>
      <c r="AA34" s="81"/>
      <c r="AB34" s="48"/>
      <c r="AC34" s="48"/>
    </row>
    <row r="35" spans="2:29" ht="20.25" customHeight="1">
      <c r="C35" s="8"/>
      <c r="D35" s="8"/>
      <c r="E35" s="8"/>
      <c r="F35" s="8"/>
      <c r="G35" s="3"/>
      <c r="H35" s="3"/>
      <c r="I35" s="3">
        <v>2000</v>
      </c>
      <c r="J35" s="2"/>
      <c r="K35" s="3"/>
      <c r="L35" s="3"/>
      <c r="M35" s="3"/>
      <c r="N35" s="81"/>
      <c r="O35" s="81"/>
      <c r="P35" s="81"/>
      <c r="Q35" s="81"/>
      <c r="R35" s="81"/>
      <c r="S35" s="81"/>
      <c r="T35" s="81"/>
      <c r="U35" s="81"/>
      <c r="V35" s="81"/>
      <c r="W35" s="81"/>
      <c r="X35" s="81"/>
      <c r="Y35" s="81"/>
      <c r="Z35" s="81"/>
      <c r="AA35" s="81"/>
      <c r="AB35" s="48"/>
      <c r="AC35" s="48"/>
    </row>
    <row r="36" spans="2:29">
      <c r="C36" s="3"/>
      <c r="D36" s="3"/>
      <c r="E36" s="3"/>
      <c r="F36" s="3"/>
      <c r="G36" s="3"/>
      <c r="H36" s="3">
        <v>1</v>
      </c>
      <c r="I36" s="3"/>
      <c r="J36" s="3"/>
      <c r="K36" s="3"/>
      <c r="L36" s="3"/>
      <c r="M36" s="3"/>
      <c r="N36" s="81"/>
      <c r="O36" s="81"/>
      <c r="P36" s="81"/>
      <c r="Q36" s="81"/>
      <c r="R36" s="81"/>
      <c r="S36" s="81"/>
      <c r="T36" s="81"/>
      <c r="U36" s="81"/>
      <c r="V36" s="81"/>
      <c r="W36" s="81"/>
      <c r="X36" s="81"/>
      <c r="Y36" s="81"/>
      <c r="Z36" s="81"/>
      <c r="AA36" s="81"/>
      <c r="AB36" s="48"/>
      <c r="AC36" s="48"/>
    </row>
    <row r="37" spans="2:29">
      <c r="C37" s="3"/>
      <c r="D37" s="3"/>
      <c r="E37" s="3"/>
      <c r="F37" s="3"/>
      <c r="G37" s="3"/>
      <c r="H37" s="3"/>
      <c r="I37" s="3"/>
      <c r="J37" s="3"/>
      <c r="K37" s="3"/>
      <c r="L37" s="3"/>
      <c r="M37" s="3"/>
      <c r="N37" s="81"/>
      <c r="O37" s="81"/>
      <c r="P37" s="81"/>
      <c r="Q37" s="81"/>
      <c r="R37" s="81"/>
      <c r="S37" s="81"/>
      <c r="T37" s="81"/>
      <c r="U37" s="81"/>
      <c r="V37" s="81"/>
      <c r="W37" s="81"/>
      <c r="X37" s="81"/>
      <c r="Y37" s="81"/>
      <c r="Z37" s="81"/>
      <c r="AA37" s="81"/>
      <c r="AB37" s="48"/>
      <c r="AC37" s="48"/>
    </row>
    <row r="38" spans="2:29" ht="25.5" customHeight="1">
      <c r="C38" s="3"/>
      <c r="D38" s="3"/>
      <c r="E38" s="3"/>
      <c r="F38" s="3"/>
      <c r="G38" s="3"/>
      <c r="H38" s="3"/>
      <c r="I38" s="3"/>
      <c r="J38" s="3"/>
      <c r="K38" s="176"/>
      <c r="L38" s="3"/>
      <c r="M38" s="3"/>
      <c r="N38" s="81"/>
      <c r="O38" s="81"/>
      <c r="P38" s="81"/>
      <c r="Q38" s="81"/>
      <c r="R38" s="81"/>
      <c r="S38" s="81"/>
      <c r="T38" s="81"/>
      <c r="U38" s="81"/>
      <c r="V38" s="81"/>
      <c r="W38" s="81"/>
      <c r="X38" s="81"/>
      <c r="Y38" s="81"/>
      <c r="Z38" s="81"/>
      <c r="AA38" s="81"/>
      <c r="AB38" s="48"/>
      <c r="AC38" s="48"/>
    </row>
    <row r="39" spans="2:29" ht="25.5" customHeight="1">
      <c r="C39" s="3"/>
      <c r="D39" s="3"/>
      <c r="E39" s="3"/>
      <c r="F39" s="3"/>
      <c r="G39" s="3"/>
      <c r="H39" s="3"/>
      <c r="I39" s="3"/>
      <c r="J39" s="3"/>
      <c r="K39" s="176"/>
      <c r="L39" s="3"/>
      <c r="M39" s="3"/>
      <c r="N39" s="81"/>
      <c r="O39" s="81"/>
      <c r="P39" s="81"/>
      <c r="Q39" s="81"/>
      <c r="R39" s="81"/>
      <c r="S39" s="81"/>
      <c r="T39" s="81"/>
      <c r="U39" s="81"/>
      <c r="V39" s="81"/>
      <c r="W39" s="81"/>
      <c r="X39" s="81"/>
      <c r="Y39" s="81"/>
      <c r="Z39" s="81"/>
      <c r="AA39" s="81"/>
      <c r="AB39" s="48"/>
      <c r="AC39" s="48"/>
    </row>
    <row r="40" spans="2:29" ht="27.75" customHeight="1">
      <c r="C40" s="3"/>
      <c r="D40" s="3"/>
      <c r="E40" s="177"/>
      <c r="F40" s="177"/>
      <c r="G40" s="177"/>
      <c r="H40" s="177"/>
      <c r="I40" s="3"/>
      <c r="J40" s="3"/>
      <c r="K40" s="3"/>
      <c r="L40" s="3"/>
      <c r="M40" s="3"/>
      <c r="N40" s="28"/>
      <c r="O40" s="28"/>
      <c r="P40" s="28"/>
      <c r="Q40" s="28"/>
      <c r="R40" s="28"/>
      <c r="S40" s="28"/>
      <c r="T40" s="28"/>
      <c r="U40" s="28"/>
      <c r="V40" s="28"/>
      <c r="W40" s="28"/>
      <c r="X40" s="28"/>
      <c r="Y40" s="28"/>
      <c r="Z40" s="28"/>
      <c r="AA40" s="28"/>
    </row>
    <row r="41" spans="2:29" ht="27" customHeight="1">
      <c r="C41" s="3"/>
      <c r="D41" s="3"/>
      <c r="E41" s="177"/>
      <c r="F41" s="177"/>
      <c r="G41" s="177"/>
      <c r="H41" s="177"/>
      <c r="I41" s="3"/>
      <c r="J41" s="3"/>
      <c r="K41" s="3"/>
      <c r="L41" s="3"/>
      <c r="M41" s="3"/>
      <c r="N41" s="3"/>
      <c r="O41" s="3"/>
      <c r="P41" s="3"/>
      <c r="Q41" s="105"/>
    </row>
    <row r="42" spans="2:29" ht="15" customHeight="1">
      <c r="C42" s="3"/>
      <c r="D42" s="3"/>
      <c r="E42" s="3"/>
      <c r="F42" s="3"/>
      <c r="G42" s="3"/>
      <c r="H42" s="3"/>
      <c r="I42" s="3"/>
      <c r="J42" s="3"/>
      <c r="K42" s="3"/>
      <c r="L42" s="3"/>
      <c r="M42" s="4"/>
      <c r="N42" s="6"/>
      <c r="O42" s="6"/>
      <c r="P42" s="6"/>
    </row>
    <row r="43" spans="2:29">
      <c r="M43" s="4"/>
      <c r="N43" s="6"/>
      <c r="O43" s="6"/>
      <c r="P43" s="6"/>
      <c r="Q43" s="6"/>
      <c r="R43" s="6">
        <v>37</v>
      </c>
      <c r="S43" s="4"/>
      <c r="T43" s="4"/>
    </row>
    <row r="44" spans="2:29">
      <c r="M44" s="4"/>
      <c r="N44" s="6"/>
      <c r="O44" s="6"/>
      <c r="P44" s="6"/>
      <c r="Q44" s="6"/>
      <c r="R44" s="6">
        <v>43</v>
      </c>
      <c r="S44" s="4"/>
      <c r="T44" s="4"/>
    </row>
    <row r="45" spans="2:29">
      <c r="M45" s="4"/>
      <c r="N45" s="6"/>
      <c r="O45" s="6"/>
      <c r="P45" s="6"/>
      <c r="Q45" s="6"/>
      <c r="R45" s="6">
        <v>61</v>
      </c>
      <c r="S45" s="4"/>
      <c r="T45" s="4"/>
    </row>
    <row r="46" spans="2:29">
      <c r="M46" s="4"/>
      <c r="N46" s="6"/>
      <c r="O46" s="6"/>
      <c r="P46" s="6"/>
      <c r="Q46" s="6"/>
      <c r="R46" s="6">
        <v>30</v>
      </c>
      <c r="S46" s="4"/>
      <c r="T46" s="4"/>
    </row>
    <row r="47" spans="2:29">
      <c r="M47" s="4"/>
      <c r="N47" s="5"/>
      <c r="O47" s="5"/>
      <c r="P47" s="5"/>
      <c r="Q47" s="5"/>
      <c r="R47" s="4"/>
      <c r="S47" s="4"/>
      <c r="T47" s="4"/>
    </row>
    <row r="48" spans="2:29">
      <c r="M48" s="4"/>
      <c r="N48" s="5"/>
      <c r="O48" s="5"/>
      <c r="P48" s="5"/>
      <c r="Q48" s="5"/>
      <c r="R48" s="4"/>
      <c r="S48" s="4"/>
      <c r="T48" s="4"/>
    </row>
    <row r="51" spans="22:22">
      <c r="V51" s="24"/>
    </row>
    <row r="81" spans="15:27" ht="15" customHeight="1">
      <c r="W81" s="175">
        <f>(2*154387)*0.2</f>
        <v>61754.8</v>
      </c>
      <c r="X81" s="175"/>
      <c r="Y81" s="175"/>
      <c r="Z81" s="175"/>
      <c r="AA81" s="142"/>
    </row>
    <row r="82" spans="15:27" ht="15" customHeight="1">
      <c r="W82" s="175"/>
      <c r="X82" s="175"/>
      <c r="Y82" s="175"/>
      <c r="Z82" s="175"/>
      <c r="AA82" s="142"/>
    </row>
    <row r="83" spans="15:27" ht="15" customHeight="1">
      <c r="W83" s="175"/>
      <c r="X83" s="175"/>
      <c r="Y83" s="175"/>
      <c r="Z83" s="175"/>
      <c r="AA83" s="142"/>
    </row>
    <row r="84" spans="15:27" ht="15" customHeight="1">
      <c r="W84" s="175"/>
      <c r="X84" s="175"/>
      <c r="Y84" s="175"/>
      <c r="Z84" s="175"/>
      <c r="AA84" s="142"/>
    </row>
    <row r="85" spans="15:27" ht="15" customHeight="1">
      <c r="W85" s="175"/>
      <c r="X85" s="175"/>
      <c r="Y85" s="175"/>
      <c r="Z85" s="175"/>
      <c r="AA85" s="142"/>
    </row>
    <row r="86" spans="15:27" ht="15" customHeight="1"/>
    <row r="91" spans="15:27">
      <c r="O91" s="178"/>
      <c r="P91" s="178"/>
      <c r="Q91" s="178"/>
    </row>
    <row r="92" spans="15:27">
      <c r="O92" s="178"/>
      <c r="P92" s="178"/>
      <c r="Q92" s="178"/>
    </row>
    <row r="99" ht="24.75" customHeight="1"/>
    <row r="100" ht="15" customHeight="1"/>
  </sheetData>
  <mergeCells count="5">
    <mergeCell ref="W81:Z85"/>
    <mergeCell ref="K38:K39"/>
    <mergeCell ref="E40:F41"/>
    <mergeCell ref="G40:H41"/>
    <mergeCell ref="O91:Q92"/>
  </mergeCells>
  <pageMargins left="0.7" right="0.7" top="0.75" bottom="0.75" header="0.3" footer="0.3"/>
  <pageSetup scale="3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2:V51"/>
  <sheetViews>
    <sheetView zoomScale="60" zoomScaleNormal="60" workbookViewId="0"/>
  </sheetViews>
  <sheetFormatPr defaultColWidth="9.140625" defaultRowHeight="15"/>
  <cols>
    <col min="1" max="6" width="9.140625" style="1"/>
    <col min="7" max="7" width="10.140625" style="1" bestFit="1" customWidth="1"/>
    <col min="8" max="11" width="9.140625" style="1"/>
    <col min="12" max="12" width="13.7109375" style="1" customWidth="1"/>
    <col min="13" max="13" width="12.42578125" style="1" customWidth="1"/>
    <col min="14" max="16" width="11.140625" style="1" customWidth="1"/>
    <col min="17" max="17" width="12.28515625" style="1" customWidth="1"/>
    <col min="18" max="18" width="19" style="1" customWidth="1"/>
    <col min="19" max="19" width="18.140625" style="1" customWidth="1"/>
    <col min="20" max="20" width="11.140625" style="1" customWidth="1"/>
    <col min="21" max="21" width="12.28515625" style="1" customWidth="1"/>
    <col min="22" max="22" width="10.42578125" style="1" customWidth="1"/>
    <col min="23" max="23" width="13.7109375" style="1" customWidth="1"/>
    <col min="24" max="24" width="17.28515625" style="1" bestFit="1" customWidth="1"/>
    <col min="25" max="25" width="13.42578125" style="1" customWidth="1"/>
    <col min="26" max="262" width="9.140625" style="1"/>
    <col min="263" max="263" width="10.140625" style="1" bestFit="1" customWidth="1"/>
    <col min="264" max="267" width="9.140625" style="1"/>
    <col min="268" max="268" width="13.7109375" style="1" customWidth="1"/>
    <col min="269" max="269" width="12.42578125" style="1" customWidth="1"/>
    <col min="270" max="272" width="11.140625" style="1" customWidth="1"/>
    <col min="273" max="273" width="12.28515625" style="1" customWidth="1"/>
    <col min="274" max="274" width="13" style="1" customWidth="1"/>
    <col min="275" max="275" width="11.42578125" style="1" customWidth="1"/>
    <col min="276" max="276" width="11.140625" style="1" customWidth="1"/>
    <col min="277" max="277" width="12.28515625" style="1" customWidth="1"/>
    <col min="278" max="278" width="10.42578125" style="1" customWidth="1"/>
    <col min="279" max="279" width="13.7109375" style="1" customWidth="1"/>
    <col min="280" max="280" width="17.28515625" style="1" bestFit="1" customWidth="1"/>
    <col min="281" max="281" width="13.42578125" style="1" customWidth="1"/>
    <col min="282" max="518" width="9.140625" style="1"/>
    <col min="519" max="519" width="10.140625" style="1" bestFit="1" customWidth="1"/>
    <col min="520" max="523" width="9.140625" style="1"/>
    <col min="524" max="524" width="13.7109375" style="1" customWidth="1"/>
    <col min="525" max="525" width="12.42578125" style="1" customWidth="1"/>
    <col min="526" max="528" width="11.140625" style="1" customWidth="1"/>
    <col min="529" max="529" width="12.28515625" style="1" customWidth="1"/>
    <col min="530" max="530" width="13" style="1" customWidth="1"/>
    <col min="531" max="531" width="11.42578125" style="1" customWidth="1"/>
    <col min="532" max="532" width="11.140625" style="1" customWidth="1"/>
    <col min="533" max="533" width="12.28515625" style="1" customWidth="1"/>
    <col min="534" max="534" width="10.42578125" style="1" customWidth="1"/>
    <col min="535" max="535" width="13.7109375" style="1" customWidth="1"/>
    <col min="536" max="536" width="17.28515625" style="1" bestFit="1" customWidth="1"/>
    <col min="537" max="537" width="13.42578125" style="1" customWidth="1"/>
    <col min="538" max="774" width="9.140625" style="1"/>
    <col min="775" max="775" width="10.140625" style="1" bestFit="1" customWidth="1"/>
    <col min="776" max="779" width="9.140625" style="1"/>
    <col min="780" max="780" width="13.7109375" style="1" customWidth="1"/>
    <col min="781" max="781" width="12.42578125" style="1" customWidth="1"/>
    <col min="782" max="784" width="11.140625" style="1" customWidth="1"/>
    <col min="785" max="785" width="12.28515625" style="1" customWidth="1"/>
    <col min="786" max="786" width="13" style="1" customWidth="1"/>
    <col min="787" max="787" width="11.42578125" style="1" customWidth="1"/>
    <col min="788" max="788" width="11.140625" style="1" customWidth="1"/>
    <col min="789" max="789" width="12.28515625" style="1" customWidth="1"/>
    <col min="790" max="790" width="10.42578125" style="1" customWidth="1"/>
    <col min="791" max="791" width="13.7109375" style="1" customWidth="1"/>
    <col min="792" max="792" width="17.28515625" style="1" bestFit="1" customWidth="1"/>
    <col min="793" max="793" width="13.42578125" style="1" customWidth="1"/>
    <col min="794" max="1030" width="9.140625" style="1"/>
    <col min="1031" max="1031" width="10.140625" style="1" bestFit="1" customWidth="1"/>
    <col min="1032" max="1035" width="9.140625" style="1"/>
    <col min="1036" max="1036" width="13.7109375" style="1" customWidth="1"/>
    <col min="1037" max="1037" width="12.42578125" style="1" customWidth="1"/>
    <col min="1038" max="1040" width="11.140625" style="1" customWidth="1"/>
    <col min="1041" max="1041" width="12.28515625" style="1" customWidth="1"/>
    <col min="1042" max="1042" width="13" style="1" customWidth="1"/>
    <col min="1043" max="1043" width="11.42578125" style="1" customWidth="1"/>
    <col min="1044" max="1044" width="11.140625" style="1" customWidth="1"/>
    <col min="1045" max="1045" width="12.28515625" style="1" customWidth="1"/>
    <col min="1046" max="1046" width="10.42578125" style="1" customWidth="1"/>
    <col min="1047" max="1047" width="13.7109375" style="1" customWidth="1"/>
    <col min="1048" max="1048" width="17.28515625" style="1" bestFit="1" customWidth="1"/>
    <col min="1049" max="1049" width="13.42578125" style="1" customWidth="1"/>
    <col min="1050" max="1286" width="9.140625" style="1"/>
    <col min="1287" max="1287" width="10.140625" style="1" bestFit="1" customWidth="1"/>
    <col min="1288" max="1291" width="9.140625" style="1"/>
    <col min="1292" max="1292" width="13.7109375" style="1" customWidth="1"/>
    <col min="1293" max="1293" width="12.42578125" style="1" customWidth="1"/>
    <col min="1294" max="1296" width="11.140625" style="1" customWidth="1"/>
    <col min="1297" max="1297" width="12.28515625" style="1" customWidth="1"/>
    <col min="1298" max="1298" width="13" style="1" customWidth="1"/>
    <col min="1299" max="1299" width="11.42578125" style="1" customWidth="1"/>
    <col min="1300" max="1300" width="11.140625" style="1" customWidth="1"/>
    <col min="1301" max="1301" width="12.28515625" style="1" customWidth="1"/>
    <col min="1302" max="1302" width="10.42578125" style="1" customWidth="1"/>
    <col min="1303" max="1303" width="13.7109375" style="1" customWidth="1"/>
    <col min="1304" max="1304" width="17.28515625" style="1" bestFit="1" customWidth="1"/>
    <col min="1305" max="1305" width="13.42578125" style="1" customWidth="1"/>
    <col min="1306" max="1542" width="9.140625" style="1"/>
    <col min="1543" max="1543" width="10.140625" style="1" bestFit="1" customWidth="1"/>
    <col min="1544" max="1547" width="9.140625" style="1"/>
    <col min="1548" max="1548" width="13.7109375" style="1" customWidth="1"/>
    <col min="1549" max="1549" width="12.42578125" style="1" customWidth="1"/>
    <col min="1550" max="1552" width="11.140625" style="1" customWidth="1"/>
    <col min="1553" max="1553" width="12.28515625" style="1" customWidth="1"/>
    <col min="1554" max="1554" width="13" style="1" customWidth="1"/>
    <col min="1555" max="1555" width="11.42578125" style="1" customWidth="1"/>
    <col min="1556" max="1556" width="11.140625" style="1" customWidth="1"/>
    <col min="1557" max="1557" width="12.28515625" style="1" customWidth="1"/>
    <col min="1558" max="1558" width="10.42578125" style="1" customWidth="1"/>
    <col min="1559" max="1559" width="13.7109375" style="1" customWidth="1"/>
    <col min="1560" max="1560" width="17.28515625" style="1" bestFit="1" customWidth="1"/>
    <col min="1561" max="1561" width="13.42578125" style="1" customWidth="1"/>
    <col min="1562" max="1798" width="9.140625" style="1"/>
    <col min="1799" max="1799" width="10.140625" style="1" bestFit="1" customWidth="1"/>
    <col min="1800" max="1803" width="9.140625" style="1"/>
    <col min="1804" max="1804" width="13.7109375" style="1" customWidth="1"/>
    <col min="1805" max="1805" width="12.42578125" style="1" customWidth="1"/>
    <col min="1806" max="1808" width="11.140625" style="1" customWidth="1"/>
    <col min="1809" max="1809" width="12.28515625" style="1" customWidth="1"/>
    <col min="1810" max="1810" width="13" style="1" customWidth="1"/>
    <col min="1811" max="1811" width="11.42578125" style="1" customWidth="1"/>
    <col min="1812" max="1812" width="11.140625" style="1" customWidth="1"/>
    <col min="1813" max="1813" width="12.28515625" style="1" customWidth="1"/>
    <col min="1814" max="1814" width="10.42578125" style="1" customWidth="1"/>
    <col min="1815" max="1815" width="13.7109375" style="1" customWidth="1"/>
    <col min="1816" max="1816" width="17.28515625" style="1" bestFit="1" customWidth="1"/>
    <col min="1817" max="1817" width="13.42578125" style="1" customWidth="1"/>
    <col min="1818" max="2054" width="9.140625" style="1"/>
    <col min="2055" max="2055" width="10.140625" style="1" bestFit="1" customWidth="1"/>
    <col min="2056" max="2059" width="9.140625" style="1"/>
    <col min="2060" max="2060" width="13.7109375" style="1" customWidth="1"/>
    <col min="2061" max="2061" width="12.42578125" style="1" customWidth="1"/>
    <col min="2062" max="2064" width="11.140625" style="1" customWidth="1"/>
    <col min="2065" max="2065" width="12.28515625" style="1" customWidth="1"/>
    <col min="2066" max="2066" width="13" style="1" customWidth="1"/>
    <col min="2067" max="2067" width="11.42578125" style="1" customWidth="1"/>
    <col min="2068" max="2068" width="11.140625" style="1" customWidth="1"/>
    <col min="2069" max="2069" width="12.28515625" style="1" customWidth="1"/>
    <col min="2070" max="2070" width="10.42578125" style="1" customWidth="1"/>
    <col min="2071" max="2071" width="13.7109375" style="1" customWidth="1"/>
    <col min="2072" max="2072" width="17.28515625" style="1" bestFit="1" customWidth="1"/>
    <col min="2073" max="2073" width="13.42578125" style="1" customWidth="1"/>
    <col min="2074" max="2310" width="9.140625" style="1"/>
    <col min="2311" max="2311" width="10.140625" style="1" bestFit="1" customWidth="1"/>
    <col min="2312" max="2315" width="9.140625" style="1"/>
    <col min="2316" max="2316" width="13.7109375" style="1" customWidth="1"/>
    <col min="2317" max="2317" width="12.42578125" style="1" customWidth="1"/>
    <col min="2318" max="2320" width="11.140625" style="1" customWidth="1"/>
    <col min="2321" max="2321" width="12.28515625" style="1" customWidth="1"/>
    <col min="2322" max="2322" width="13" style="1" customWidth="1"/>
    <col min="2323" max="2323" width="11.42578125" style="1" customWidth="1"/>
    <col min="2324" max="2324" width="11.140625" style="1" customWidth="1"/>
    <col min="2325" max="2325" width="12.28515625" style="1" customWidth="1"/>
    <col min="2326" max="2326" width="10.42578125" style="1" customWidth="1"/>
    <col min="2327" max="2327" width="13.7109375" style="1" customWidth="1"/>
    <col min="2328" max="2328" width="17.28515625" style="1" bestFit="1" customWidth="1"/>
    <col min="2329" max="2329" width="13.42578125" style="1" customWidth="1"/>
    <col min="2330" max="2566" width="9.140625" style="1"/>
    <col min="2567" max="2567" width="10.140625" style="1" bestFit="1" customWidth="1"/>
    <col min="2568" max="2571" width="9.140625" style="1"/>
    <col min="2572" max="2572" width="13.7109375" style="1" customWidth="1"/>
    <col min="2573" max="2573" width="12.42578125" style="1" customWidth="1"/>
    <col min="2574" max="2576" width="11.140625" style="1" customWidth="1"/>
    <col min="2577" max="2577" width="12.28515625" style="1" customWidth="1"/>
    <col min="2578" max="2578" width="13" style="1" customWidth="1"/>
    <col min="2579" max="2579" width="11.42578125" style="1" customWidth="1"/>
    <col min="2580" max="2580" width="11.140625" style="1" customWidth="1"/>
    <col min="2581" max="2581" width="12.28515625" style="1" customWidth="1"/>
    <col min="2582" max="2582" width="10.42578125" style="1" customWidth="1"/>
    <col min="2583" max="2583" width="13.7109375" style="1" customWidth="1"/>
    <col min="2584" max="2584" width="17.28515625" style="1" bestFit="1" customWidth="1"/>
    <col min="2585" max="2585" width="13.42578125" style="1" customWidth="1"/>
    <col min="2586" max="2822" width="9.140625" style="1"/>
    <col min="2823" max="2823" width="10.140625" style="1" bestFit="1" customWidth="1"/>
    <col min="2824" max="2827" width="9.140625" style="1"/>
    <col min="2828" max="2828" width="13.7109375" style="1" customWidth="1"/>
    <col min="2829" max="2829" width="12.42578125" style="1" customWidth="1"/>
    <col min="2830" max="2832" width="11.140625" style="1" customWidth="1"/>
    <col min="2833" max="2833" width="12.28515625" style="1" customWidth="1"/>
    <col min="2834" max="2834" width="13" style="1" customWidth="1"/>
    <col min="2835" max="2835" width="11.42578125" style="1" customWidth="1"/>
    <col min="2836" max="2836" width="11.140625" style="1" customWidth="1"/>
    <col min="2837" max="2837" width="12.28515625" style="1" customWidth="1"/>
    <col min="2838" max="2838" width="10.42578125" style="1" customWidth="1"/>
    <col min="2839" max="2839" width="13.7109375" style="1" customWidth="1"/>
    <col min="2840" max="2840" width="17.28515625" style="1" bestFit="1" customWidth="1"/>
    <col min="2841" max="2841" width="13.42578125" style="1" customWidth="1"/>
    <col min="2842" max="3078" width="9.140625" style="1"/>
    <col min="3079" max="3079" width="10.140625" style="1" bestFit="1" customWidth="1"/>
    <col min="3080" max="3083" width="9.140625" style="1"/>
    <col min="3084" max="3084" width="13.7109375" style="1" customWidth="1"/>
    <col min="3085" max="3085" width="12.42578125" style="1" customWidth="1"/>
    <col min="3086" max="3088" width="11.140625" style="1" customWidth="1"/>
    <col min="3089" max="3089" width="12.28515625" style="1" customWidth="1"/>
    <col min="3090" max="3090" width="13" style="1" customWidth="1"/>
    <col min="3091" max="3091" width="11.42578125" style="1" customWidth="1"/>
    <col min="3092" max="3092" width="11.140625" style="1" customWidth="1"/>
    <col min="3093" max="3093" width="12.28515625" style="1" customWidth="1"/>
    <col min="3094" max="3094" width="10.42578125" style="1" customWidth="1"/>
    <col min="3095" max="3095" width="13.7109375" style="1" customWidth="1"/>
    <col min="3096" max="3096" width="17.28515625" style="1" bestFit="1" customWidth="1"/>
    <col min="3097" max="3097" width="13.42578125" style="1" customWidth="1"/>
    <col min="3098" max="3334" width="9.140625" style="1"/>
    <col min="3335" max="3335" width="10.140625" style="1" bestFit="1" customWidth="1"/>
    <col min="3336" max="3339" width="9.140625" style="1"/>
    <col min="3340" max="3340" width="13.7109375" style="1" customWidth="1"/>
    <col min="3341" max="3341" width="12.42578125" style="1" customWidth="1"/>
    <col min="3342" max="3344" width="11.140625" style="1" customWidth="1"/>
    <col min="3345" max="3345" width="12.28515625" style="1" customWidth="1"/>
    <col min="3346" max="3346" width="13" style="1" customWidth="1"/>
    <col min="3347" max="3347" width="11.42578125" style="1" customWidth="1"/>
    <col min="3348" max="3348" width="11.140625" style="1" customWidth="1"/>
    <col min="3349" max="3349" width="12.28515625" style="1" customWidth="1"/>
    <col min="3350" max="3350" width="10.42578125" style="1" customWidth="1"/>
    <col min="3351" max="3351" width="13.7109375" style="1" customWidth="1"/>
    <col min="3352" max="3352" width="17.28515625" style="1" bestFit="1" customWidth="1"/>
    <col min="3353" max="3353" width="13.42578125" style="1" customWidth="1"/>
    <col min="3354" max="3590" width="9.140625" style="1"/>
    <col min="3591" max="3591" width="10.140625" style="1" bestFit="1" customWidth="1"/>
    <col min="3592" max="3595" width="9.140625" style="1"/>
    <col min="3596" max="3596" width="13.7109375" style="1" customWidth="1"/>
    <col min="3597" max="3597" width="12.42578125" style="1" customWidth="1"/>
    <col min="3598" max="3600" width="11.140625" style="1" customWidth="1"/>
    <col min="3601" max="3601" width="12.28515625" style="1" customWidth="1"/>
    <col min="3602" max="3602" width="13" style="1" customWidth="1"/>
    <col min="3603" max="3603" width="11.42578125" style="1" customWidth="1"/>
    <col min="3604" max="3604" width="11.140625" style="1" customWidth="1"/>
    <col min="3605" max="3605" width="12.28515625" style="1" customWidth="1"/>
    <col min="3606" max="3606" width="10.42578125" style="1" customWidth="1"/>
    <col min="3607" max="3607" width="13.7109375" style="1" customWidth="1"/>
    <col min="3608" max="3608" width="17.28515625" style="1" bestFit="1" customWidth="1"/>
    <col min="3609" max="3609" width="13.42578125" style="1" customWidth="1"/>
    <col min="3610" max="3846" width="9.140625" style="1"/>
    <col min="3847" max="3847" width="10.140625" style="1" bestFit="1" customWidth="1"/>
    <col min="3848" max="3851" width="9.140625" style="1"/>
    <col min="3852" max="3852" width="13.7109375" style="1" customWidth="1"/>
    <col min="3853" max="3853" width="12.42578125" style="1" customWidth="1"/>
    <col min="3854" max="3856" width="11.140625" style="1" customWidth="1"/>
    <col min="3857" max="3857" width="12.28515625" style="1" customWidth="1"/>
    <col min="3858" max="3858" width="13" style="1" customWidth="1"/>
    <col min="3859" max="3859" width="11.42578125" style="1" customWidth="1"/>
    <col min="3860" max="3860" width="11.140625" style="1" customWidth="1"/>
    <col min="3861" max="3861" width="12.28515625" style="1" customWidth="1"/>
    <col min="3862" max="3862" width="10.42578125" style="1" customWidth="1"/>
    <col min="3863" max="3863" width="13.7109375" style="1" customWidth="1"/>
    <col min="3864" max="3864" width="17.28515625" style="1" bestFit="1" customWidth="1"/>
    <col min="3865" max="3865" width="13.42578125" style="1" customWidth="1"/>
    <col min="3866" max="4102" width="9.140625" style="1"/>
    <col min="4103" max="4103" width="10.140625" style="1" bestFit="1" customWidth="1"/>
    <col min="4104" max="4107" width="9.140625" style="1"/>
    <col min="4108" max="4108" width="13.7109375" style="1" customWidth="1"/>
    <col min="4109" max="4109" width="12.42578125" style="1" customWidth="1"/>
    <col min="4110" max="4112" width="11.140625" style="1" customWidth="1"/>
    <col min="4113" max="4113" width="12.28515625" style="1" customWidth="1"/>
    <col min="4114" max="4114" width="13" style="1" customWidth="1"/>
    <col min="4115" max="4115" width="11.42578125" style="1" customWidth="1"/>
    <col min="4116" max="4116" width="11.140625" style="1" customWidth="1"/>
    <col min="4117" max="4117" width="12.28515625" style="1" customWidth="1"/>
    <col min="4118" max="4118" width="10.42578125" style="1" customWidth="1"/>
    <col min="4119" max="4119" width="13.7109375" style="1" customWidth="1"/>
    <col min="4120" max="4120" width="17.28515625" style="1" bestFit="1" customWidth="1"/>
    <col min="4121" max="4121" width="13.42578125" style="1" customWidth="1"/>
    <col min="4122" max="4358" width="9.140625" style="1"/>
    <col min="4359" max="4359" width="10.140625" style="1" bestFit="1" customWidth="1"/>
    <col min="4360" max="4363" width="9.140625" style="1"/>
    <col min="4364" max="4364" width="13.7109375" style="1" customWidth="1"/>
    <col min="4365" max="4365" width="12.42578125" style="1" customWidth="1"/>
    <col min="4366" max="4368" width="11.140625" style="1" customWidth="1"/>
    <col min="4369" max="4369" width="12.28515625" style="1" customWidth="1"/>
    <col min="4370" max="4370" width="13" style="1" customWidth="1"/>
    <col min="4371" max="4371" width="11.42578125" style="1" customWidth="1"/>
    <col min="4372" max="4372" width="11.140625" style="1" customWidth="1"/>
    <col min="4373" max="4373" width="12.28515625" style="1" customWidth="1"/>
    <col min="4374" max="4374" width="10.42578125" style="1" customWidth="1"/>
    <col min="4375" max="4375" width="13.7109375" style="1" customWidth="1"/>
    <col min="4376" max="4376" width="17.28515625" style="1" bestFit="1" customWidth="1"/>
    <col min="4377" max="4377" width="13.42578125" style="1" customWidth="1"/>
    <col min="4378" max="4614" width="9.140625" style="1"/>
    <col min="4615" max="4615" width="10.140625" style="1" bestFit="1" customWidth="1"/>
    <col min="4616" max="4619" width="9.140625" style="1"/>
    <col min="4620" max="4620" width="13.7109375" style="1" customWidth="1"/>
    <col min="4621" max="4621" width="12.42578125" style="1" customWidth="1"/>
    <col min="4622" max="4624" width="11.140625" style="1" customWidth="1"/>
    <col min="4625" max="4625" width="12.28515625" style="1" customWidth="1"/>
    <col min="4626" max="4626" width="13" style="1" customWidth="1"/>
    <col min="4627" max="4627" width="11.42578125" style="1" customWidth="1"/>
    <col min="4628" max="4628" width="11.140625" style="1" customWidth="1"/>
    <col min="4629" max="4629" width="12.28515625" style="1" customWidth="1"/>
    <col min="4630" max="4630" width="10.42578125" style="1" customWidth="1"/>
    <col min="4631" max="4631" width="13.7109375" style="1" customWidth="1"/>
    <col min="4632" max="4632" width="17.28515625" style="1" bestFit="1" customWidth="1"/>
    <col min="4633" max="4633" width="13.42578125" style="1" customWidth="1"/>
    <col min="4634" max="4870" width="9.140625" style="1"/>
    <col min="4871" max="4871" width="10.140625" style="1" bestFit="1" customWidth="1"/>
    <col min="4872" max="4875" width="9.140625" style="1"/>
    <col min="4876" max="4876" width="13.7109375" style="1" customWidth="1"/>
    <col min="4877" max="4877" width="12.42578125" style="1" customWidth="1"/>
    <col min="4878" max="4880" width="11.140625" style="1" customWidth="1"/>
    <col min="4881" max="4881" width="12.28515625" style="1" customWidth="1"/>
    <col min="4882" max="4882" width="13" style="1" customWidth="1"/>
    <col min="4883" max="4883" width="11.42578125" style="1" customWidth="1"/>
    <col min="4884" max="4884" width="11.140625" style="1" customWidth="1"/>
    <col min="4885" max="4885" width="12.28515625" style="1" customWidth="1"/>
    <col min="4886" max="4886" width="10.42578125" style="1" customWidth="1"/>
    <col min="4887" max="4887" width="13.7109375" style="1" customWidth="1"/>
    <col min="4888" max="4888" width="17.28515625" style="1" bestFit="1" customWidth="1"/>
    <col min="4889" max="4889" width="13.42578125" style="1" customWidth="1"/>
    <col min="4890" max="5126" width="9.140625" style="1"/>
    <col min="5127" max="5127" width="10.140625" style="1" bestFit="1" customWidth="1"/>
    <col min="5128" max="5131" width="9.140625" style="1"/>
    <col min="5132" max="5132" width="13.7109375" style="1" customWidth="1"/>
    <col min="5133" max="5133" width="12.42578125" style="1" customWidth="1"/>
    <col min="5134" max="5136" width="11.140625" style="1" customWidth="1"/>
    <col min="5137" max="5137" width="12.28515625" style="1" customWidth="1"/>
    <col min="5138" max="5138" width="13" style="1" customWidth="1"/>
    <col min="5139" max="5139" width="11.42578125" style="1" customWidth="1"/>
    <col min="5140" max="5140" width="11.140625" style="1" customWidth="1"/>
    <col min="5141" max="5141" width="12.28515625" style="1" customWidth="1"/>
    <col min="5142" max="5142" width="10.42578125" style="1" customWidth="1"/>
    <col min="5143" max="5143" width="13.7109375" style="1" customWidth="1"/>
    <col min="5144" max="5144" width="17.28515625" style="1" bestFit="1" customWidth="1"/>
    <col min="5145" max="5145" width="13.42578125" style="1" customWidth="1"/>
    <col min="5146" max="5382" width="9.140625" style="1"/>
    <col min="5383" max="5383" width="10.140625" style="1" bestFit="1" customWidth="1"/>
    <col min="5384" max="5387" width="9.140625" style="1"/>
    <col min="5388" max="5388" width="13.7109375" style="1" customWidth="1"/>
    <col min="5389" max="5389" width="12.42578125" style="1" customWidth="1"/>
    <col min="5390" max="5392" width="11.140625" style="1" customWidth="1"/>
    <col min="5393" max="5393" width="12.28515625" style="1" customWidth="1"/>
    <col min="5394" max="5394" width="13" style="1" customWidth="1"/>
    <col min="5395" max="5395" width="11.42578125" style="1" customWidth="1"/>
    <col min="5396" max="5396" width="11.140625" style="1" customWidth="1"/>
    <col min="5397" max="5397" width="12.28515625" style="1" customWidth="1"/>
    <col min="5398" max="5398" width="10.42578125" style="1" customWidth="1"/>
    <col min="5399" max="5399" width="13.7109375" style="1" customWidth="1"/>
    <col min="5400" max="5400" width="17.28515625" style="1" bestFit="1" customWidth="1"/>
    <col min="5401" max="5401" width="13.42578125" style="1" customWidth="1"/>
    <col min="5402" max="5638" width="9.140625" style="1"/>
    <col min="5639" max="5639" width="10.140625" style="1" bestFit="1" customWidth="1"/>
    <col min="5640" max="5643" width="9.140625" style="1"/>
    <col min="5644" max="5644" width="13.7109375" style="1" customWidth="1"/>
    <col min="5645" max="5645" width="12.42578125" style="1" customWidth="1"/>
    <col min="5646" max="5648" width="11.140625" style="1" customWidth="1"/>
    <col min="5649" max="5649" width="12.28515625" style="1" customWidth="1"/>
    <col min="5650" max="5650" width="13" style="1" customWidth="1"/>
    <col min="5651" max="5651" width="11.42578125" style="1" customWidth="1"/>
    <col min="5652" max="5652" width="11.140625" style="1" customWidth="1"/>
    <col min="5653" max="5653" width="12.28515625" style="1" customWidth="1"/>
    <col min="5654" max="5654" width="10.42578125" style="1" customWidth="1"/>
    <col min="5655" max="5655" width="13.7109375" style="1" customWidth="1"/>
    <col min="5656" max="5656" width="17.28515625" style="1" bestFit="1" customWidth="1"/>
    <col min="5657" max="5657" width="13.42578125" style="1" customWidth="1"/>
    <col min="5658" max="5894" width="9.140625" style="1"/>
    <col min="5895" max="5895" width="10.140625" style="1" bestFit="1" customWidth="1"/>
    <col min="5896" max="5899" width="9.140625" style="1"/>
    <col min="5900" max="5900" width="13.7109375" style="1" customWidth="1"/>
    <col min="5901" max="5901" width="12.42578125" style="1" customWidth="1"/>
    <col min="5902" max="5904" width="11.140625" style="1" customWidth="1"/>
    <col min="5905" max="5905" width="12.28515625" style="1" customWidth="1"/>
    <col min="5906" max="5906" width="13" style="1" customWidth="1"/>
    <col min="5907" max="5907" width="11.42578125" style="1" customWidth="1"/>
    <col min="5908" max="5908" width="11.140625" style="1" customWidth="1"/>
    <col min="5909" max="5909" width="12.28515625" style="1" customWidth="1"/>
    <col min="5910" max="5910" width="10.42578125" style="1" customWidth="1"/>
    <col min="5911" max="5911" width="13.7109375" style="1" customWidth="1"/>
    <col min="5912" max="5912" width="17.28515625" style="1" bestFit="1" customWidth="1"/>
    <col min="5913" max="5913" width="13.42578125" style="1" customWidth="1"/>
    <col min="5914" max="6150" width="9.140625" style="1"/>
    <col min="6151" max="6151" width="10.140625" style="1" bestFit="1" customWidth="1"/>
    <col min="6152" max="6155" width="9.140625" style="1"/>
    <col min="6156" max="6156" width="13.7109375" style="1" customWidth="1"/>
    <col min="6157" max="6157" width="12.42578125" style="1" customWidth="1"/>
    <col min="6158" max="6160" width="11.140625" style="1" customWidth="1"/>
    <col min="6161" max="6161" width="12.28515625" style="1" customWidth="1"/>
    <col min="6162" max="6162" width="13" style="1" customWidth="1"/>
    <col min="6163" max="6163" width="11.42578125" style="1" customWidth="1"/>
    <col min="6164" max="6164" width="11.140625" style="1" customWidth="1"/>
    <col min="6165" max="6165" width="12.28515625" style="1" customWidth="1"/>
    <col min="6166" max="6166" width="10.42578125" style="1" customWidth="1"/>
    <col min="6167" max="6167" width="13.7109375" style="1" customWidth="1"/>
    <col min="6168" max="6168" width="17.28515625" style="1" bestFit="1" customWidth="1"/>
    <col min="6169" max="6169" width="13.42578125" style="1" customWidth="1"/>
    <col min="6170" max="6406" width="9.140625" style="1"/>
    <col min="6407" max="6407" width="10.140625" style="1" bestFit="1" customWidth="1"/>
    <col min="6408" max="6411" width="9.140625" style="1"/>
    <col min="6412" max="6412" width="13.7109375" style="1" customWidth="1"/>
    <col min="6413" max="6413" width="12.42578125" style="1" customWidth="1"/>
    <col min="6414" max="6416" width="11.140625" style="1" customWidth="1"/>
    <col min="6417" max="6417" width="12.28515625" style="1" customWidth="1"/>
    <col min="6418" max="6418" width="13" style="1" customWidth="1"/>
    <col min="6419" max="6419" width="11.42578125" style="1" customWidth="1"/>
    <col min="6420" max="6420" width="11.140625" style="1" customWidth="1"/>
    <col min="6421" max="6421" width="12.28515625" style="1" customWidth="1"/>
    <col min="6422" max="6422" width="10.42578125" style="1" customWidth="1"/>
    <col min="6423" max="6423" width="13.7109375" style="1" customWidth="1"/>
    <col min="6424" max="6424" width="17.28515625" style="1" bestFit="1" customWidth="1"/>
    <col min="6425" max="6425" width="13.42578125" style="1" customWidth="1"/>
    <col min="6426" max="6662" width="9.140625" style="1"/>
    <col min="6663" max="6663" width="10.140625" style="1" bestFit="1" customWidth="1"/>
    <col min="6664" max="6667" width="9.140625" style="1"/>
    <col min="6668" max="6668" width="13.7109375" style="1" customWidth="1"/>
    <col min="6669" max="6669" width="12.42578125" style="1" customWidth="1"/>
    <col min="6670" max="6672" width="11.140625" style="1" customWidth="1"/>
    <col min="6673" max="6673" width="12.28515625" style="1" customWidth="1"/>
    <col min="6674" max="6674" width="13" style="1" customWidth="1"/>
    <col min="6675" max="6675" width="11.42578125" style="1" customWidth="1"/>
    <col min="6676" max="6676" width="11.140625" style="1" customWidth="1"/>
    <col min="6677" max="6677" width="12.28515625" style="1" customWidth="1"/>
    <col min="6678" max="6678" width="10.42578125" style="1" customWidth="1"/>
    <col min="6679" max="6679" width="13.7109375" style="1" customWidth="1"/>
    <col min="6680" max="6680" width="17.28515625" style="1" bestFit="1" customWidth="1"/>
    <col min="6681" max="6681" width="13.42578125" style="1" customWidth="1"/>
    <col min="6682" max="6918" width="9.140625" style="1"/>
    <col min="6919" max="6919" width="10.140625" style="1" bestFit="1" customWidth="1"/>
    <col min="6920" max="6923" width="9.140625" style="1"/>
    <col min="6924" max="6924" width="13.7109375" style="1" customWidth="1"/>
    <col min="6925" max="6925" width="12.42578125" style="1" customWidth="1"/>
    <col min="6926" max="6928" width="11.140625" style="1" customWidth="1"/>
    <col min="6929" max="6929" width="12.28515625" style="1" customWidth="1"/>
    <col min="6930" max="6930" width="13" style="1" customWidth="1"/>
    <col min="6931" max="6931" width="11.42578125" style="1" customWidth="1"/>
    <col min="6932" max="6932" width="11.140625" style="1" customWidth="1"/>
    <col min="6933" max="6933" width="12.28515625" style="1" customWidth="1"/>
    <col min="6934" max="6934" width="10.42578125" style="1" customWidth="1"/>
    <col min="6935" max="6935" width="13.7109375" style="1" customWidth="1"/>
    <col min="6936" max="6936" width="17.28515625" style="1" bestFit="1" customWidth="1"/>
    <col min="6937" max="6937" width="13.42578125" style="1" customWidth="1"/>
    <col min="6938" max="7174" width="9.140625" style="1"/>
    <col min="7175" max="7175" width="10.140625" style="1" bestFit="1" customWidth="1"/>
    <col min="7176" max="7179" width="9.140625" style="1"/>
    <col min="7180" max="7180" width="13.7109375" style="1" customWidth="1"/>
    <col min="7181" max="7181" width="12.42578125" style="1" customWidth="1"/>
    <col min="7182" max="7184" width="11.140625" style="1" customWidth="1"/>
    <col min="7185" max="7185" width="12.28515625" style="1" customWidth="1"/>
    <col min="7186" max="7186" width="13" style="1" customWidth="1"/>
    <col min="7187" max="7187" width="11.42578125" style="1" customWidth="1"/>
    <col min="7188" max="7188" width="11.140625" style="1" customWidth="1"/>
    <col min="7189" max="7189" width="12.28515625" style="1" customWidth="1"/>
    <col min="7190" max="7190" width="10.42578125" style="1" customWidth="1"/>
    <col min="7191" max="7191" width="13.7109375" style="1" customWidth="1"/>
    <col min="7192" max="7192" width="17.28515625" style="1" bestFit="1" customWidth="1"/>
    <col min="7193" max="7193" width="13.42578125" style="1" customWidth="1"/>
    <col min="7194" max="7430" width="9.140625" style="1"/>
    <col min="7431" max="7431" width="10.140625" style="1" bestFit="1" customWidth="1"/>
    <col min="7432" max="7435" width="9.140625" style="1"/>
    <col min="7436" max="7436" width="13.7109375" style="1" customWidth="1"/>
    <col min="7437" max="7437" width="12.42578125" style="1" customWidth="1"/>
    <col min="7438" max="7440" width="11.140625" style="1" customWidth="1"/>
    <col min="7441" max="7441" width="12.28515625" style="1" customWidth="1"/>
    <col min="7442" max="7442" width="13" style="1" customWidth="1"/>
    <col min="7443" max="7443" width="11.42578125" style="1" customWidth="1"/>
    <col min="7444" max="7444" width="11.140625" style="1" customWidth="1"/>
    <col min="7445" max="7445" width="12.28515625" style="1" customWidth="1"/>
    <col min="7446" max="7446" width="10.42578125" style="1" customWidth="1"/>
    <col min="7447" max="7447" width="13.7109375" style="1" customWidth="1"/>
    <col min="7448" max="7448" width="17.28515625" style="1" bestFit="1" customWidth="1"/>
    <col min="7449" max="7449" width="13.42578125" style="1" customWidth="1"/>
    <col min="7450" max="7686" width="9.140625" style="1"/>
    <col min="7687" max="7687" width="10.140625" style="1" bestFit="1" customWidth="1"/>
    <col min="7688" max="7691" width="9.140625" style="1"/>
    <col min="7692" max="7692" width="13.7109375" style="1" customWidth="1"/>
    <col min="7693" max="7693" width="12.42578125" style="1" customWidth="1"/>
    <col min="7694" max="7696" width="11.140625" style="1" customWidth="1"/>
    <col min="7697" max="7697" width="12.28515625" style="1" customWidth="1"/>
    <col min="7698" max="7698" width="13" style="1" customWidth="1"/>
    <col min="7699" max="7699" width="11.42578125" style="1" customWidth="1"/>
    <col min="7700" max="7700" width="11.140625" style="1" customWidth="1"/>
    <col min="7701" max="7701" width="12.28515625" style="1" customWidth="1"/>
    <col min="7702" max="7702" width="10.42578125" style="1" customWidth="1"/>
    <col min="7703" max="7703" width="13.7109375" style="1" customWidth="1"/>
    <col min="7704" max="7704" width="17.28515625" style="1" bestFit="1" customWidth="1"/>
    <col min="7705" max="7705" width="13.42578125" style="1" customWidth="1"/>
    <col min="7706" max="7942" width="9.140625" style="1"/>
    <col min="7943" max="7943" width="10.140625" style="1" bestFit="1" customWidth="1"/>
    <col min="7944" max="7947" width="9.140625" style="1"/>
    <col min="7948" max="7948" width="13.7109375" style="1" customWidth="1"/>
    <col min="7949" max="7949" width="12.42578125" style="1" customWidth="1"/>
    <col min="7950" max="7952" width="11.140625" style="1" customWidth="1"/>
    <col min="7953" max="7953" width="12.28515625" style="1" customWidth="1"/>
    <col min="7954" max="7954" width="13" style="1" customWidth="1"/>
    <col min="7955" max="7955" width="11.42578125" style="1" customWidth="1"/>
    <col min="7956" max="7956" width="11.140625" style="1" customWidth="1"/>
    <col min="7957" max="7957" width="12.28515625" style="1" customWidth="1"/>
    <col min="7958" max="7958" width="10.42578125" style="1" customWidth="1"/>
    <col min="7959" max="7959" width="13.7109375" style="1" customWidth="1"/>
    <col min="7960" max="7960" width="17.28515625" style="1" bestFit="1" customWidth="1"/>
    <col min="7961" max="7961" width="13.42578125" style="1" customWidth="1"/>
    <col min="7962" max="8198" width="9.140625" style="1"/>
    <col min="8199" max="8199" width="10.140625" style="1" bestFit="1" customWidth="1"/>
    <col min="8200" max="8203" width="9.140625" style="1"/>
    <col min="8204" max="8204" width="13.7109375" style="1" customWidth="1"/>
    <col min="8205" max="8205" width="12.42578125" style="1" customWidth="1"/>
    <col min="8206" max="8208" width="11.140625" style="1" customWidth="1"/>
    <col min="8209" max="8209" width="12.28515625" style="1" customWidth="1"/>
    <col min="8210" max="8210" width="13" style="1" customWidth="1"/>
    <col min="8211" max="8211" width="11.42578125" style="1" customWidth="1"/>
    <col min="8212" max="8212" width="11.140625" style="1" customWidth="1"/>
    <col min="8213" max="8213" width="12.28515625" style="1" customWidth="1"/>
    <col min="8214" max="8214" width="10.42578125" style="1" customWidth="1"/>
    <col min="8215" max="8215" width="13.7109375" style="1" customWidth="1"/>
    <col min="8216" max="8216" width="17.28515625" style="1" bestFit="1" customWidth="1"/>
    <col min="8217" max="8217" width="13.42578125" style="1" customWidth="1"/>
    <col min="8218" max="8454" width="9.140625" style="1"/>
    <col min="8455" max="8455" width="10.140625" style="1" bestFit="1" customWidth="1"/>
    <col min="8456" max="8459" width="9.140625" style="1"/>
    <col min="8460" max="8460" width="13.7109375" style="1" customWidth="1"/>
    <col min="8461" max="8461" width="12.42578125" style="1" customWidth="1"/>
    <col min="8462" max="8464" width="11.140625" style="1" customWidth="1"/>
    <col min="8465" max="8465" width="12.28515625" style="1" customWidth="1"/>
    <col min="8466" max="8466" width="13" style="1" customWidth="1"/>
    <col min="8467" max="8467" width="11.42578125" style="1" customWidth="1"/>
    <col min="8468" max="8468" width="11.140625" style="1" customWidth="1"/>
    <col min="8469" max="8469" width="12.28515625" style="1" customWidth="1"/>
    <col min="8470" max="8470" width="10.42578125" style="1" customWidth="1"/>
    <col min="8471" max="8471" width="13.7109375" style="1" customWidth="1"/>
    <col min="8472" max="8472" width="17.28515625" style="1" bestFit="1" customWidth="1"/>
    <col min="8473" max="8473" width="13.42578125" style="1" customWidth="1"/>
    <col min="8474" max="8710" width="9.140625" style="1"/>
    <col min="8711" max="8711" width="10.140625" style="1" bestFit="1" customWidth="1"/>
    <col min="8712" max="8715" width="9.140625" style="1"/>
    <col min="8716" max="8716" width="13.7109375" style="1" customWidth="1"/>
    <col min="8717" max="8717" width="12.42578125" style="1" customWidth="1"/>
    <col min="8718" max="8720" width="11.140625" style="1" customWidth="1"/>
    <col min="8721" max="8721" width="12.28515625" style="1" customWidth="1"/>
    <col min="8722" max="8722" width="13" style="1" customWidth="1"/>
    <col min="8723" max="8723" width="11.42578125" style="1" customWidth="1"/>
    <col min="8724" max="8724" width="11.140625" style="1" customWidth="1"/>
    <col min="8725" max="8725" width="12.28515625" style="1" customWidth="1"/>
    <col min="8726" max="8726" width="10.42578125" style="1" customWidth="1"/>
    <col min="8727" max="8727" width="13.7109375" style="1" customWidth="1"/>
    <col min="8728" max="8728" width="17.28515625" style="1" bestFit="1" customWidth="1"/>
    <col min="8729" max="8729" width="13.42578125" style="1" customWidth="1"/>
    <col min="8730" max="8966" width="9.140625" style="1"/>
    <col min="8967" max="8967" width="10.140625" style="1" bestFit="1" customWidth="1"/>
    <col min="8968" max="8971" width="9.140625" style="1"/>
    <col min="8972" max="8972" width="13.7109375" style="1" customWidth="1"/>
    <col min="8973" max="8973" width="12.42578125" style="1" customWidth="1"/>
    <col min="8974" max="8976" width="11.140625" style="1" customWidth="1"/>
    <col min="8977" max="8977" width="12.28515625" style="1" customWidth="1"/>
    <col min="8978" max="8978" width="13" style="1" customWidth="1"/>
    <col min="8979" max="8979" width="11.42578125" style="1" customWidth="1"/>
    <col min="8980" max="8980" width="11.140625" style="1" customWidth="1"/>
    <col min="8981" max="8981" width="12.28515625" style="1" customWidth="1"/>
    <col min="8982" max="8982" width="10.42578125" style="1" customWidth="1"/>
    <col min="8983" max="8983" width="13.7109375" style="1" customWidth="1"/>
    <col min="8984" max="8984" width="17.28515625" style="1" bestFit="1" customWidth="1"/>
    <col min="8985" max="8985" width="13.42578125" style="1" customWidth="1"/>
    <col min="8986" max="9222" width="9.140625" style="1"/>
    <col min="9223" max="9223" width="10.140625" style="1" bestFit="1" customWidth="1"/>
    <col min="9224" max="9227" width="9.140625" style="1"/>
    <col min="9228" max="9228" width="13.7109375" style="1" customWidth="1"/>
    <col min="9229" max="9229" width="12.42578125" style="1" customWidth="1"/>
    <col min="9230" max="9232" width="11.140625" style="1" customWidth="1"/>
    <col min="9233" max="9233" width="12.28515625" style="1" customWidth="1"/>
    <col min="9234" max="9234" width="13" style="1" customWidth="1"/>
    <col min="9235" max="9235" width="11.42578125" style="1" customWidth="1"/>
    <col min="9236" max="9236" width="11.140625" style="1" customWidth="1"/>
    <col min="9237" max="9237" width="12.28515625" style="1" customWidth="1"/>
    <col min="9238" max="9238" width="10.42578125" style="1" customWidth="1"/>
    <col min="9239" max="9239" width="13.7109375" style="1" customWidth="1"/>
    <col min="9240" max="9240" width="17.28515625" style="1" bestFit="1" customWidth="1"/>
    <col min="9241" max="9241" width="13.42578125" style="1" customWidth="1"/>
    <col min="9242" max="9478" width="9.140625" style="1"/>
    <col min="9479" max="9479" width="10.140625" style="1" bestFit="1" customWidth="1"/>
    <col min="9480" max="9483" width="9.140625" style="1"/>
    <col min="9484" max="9484" width="13.7109375" style="1" customWidth="1"/>
    <col min="9485" max="9485" width="12.42578125" style="1" customWidth="1"/>
    <col min="9486" max="9488" width="11.140625" style="1" customWidth="1"/>
    <col min="9489" max="9489" width="12.28515625" style="1" customWidth="1"/>
    <col min="9490" max="9490" width="13" style="1" customWidth="1"/>
    <col min="9491" max="9491" width="11.42578125" style="1" customWidth="1"/>
    <col min="9492" max="9492" width="11.140625" style="1" customWidth="1"/>
    <col min="9493" max="9493" width="12.28515625" style="1" customWidth="1"/>
    <col min="9494" max="9494" width="10.42578125" style="1" customWidth="1"/>
    <col min="9495" max="9495" width="13.7109375" style="1" customWidth="1"/>
    <col min="9496" max="9496" width="17.28515625" style="1" bestFit="1" customWidth="1"/>
    <col min="9497" max="9497" width="13.42578125" style="1" customWidth="1"/>
    <col min="9498" max="9734" width="9.140625" style="1"/>
    <col min="9735" max="9735" width="10.140625" style="1" bestFit="1" customWidth="1"/>
    <col min="9736" max="9739" width="9.140625" style="1"/>
    <col min="9740" max="9740" width="13.7109375" style="1" customWidth="1"/>
    <col min="9741" max="9741" width="12.42578125" style="1" customWidth="1"/>
    <col min="9742" max="9744" width="11.140625" style="1" customWidth="1"/>
    <col min="9745" max="9745" width="12.28515625" style="1" customWidth="1"/>
    <col min="9746" max="9746" width="13" style="1" customWidth="1"/>
    <col min="9747" max="9747" width="11.42578125" style="1" customWidth="1"/>
    <col min="9748" max="9748" width="11.140625" style="1" customWidth="1"/>
    <col min="9749" max="9749" width="12.28515625" style="1" customWidth="1"/>
    <col min="9750" max="9750" width="10.42578125" style="1" customWidth="1"/>
    <col min="9751" max="9751" width="13.7109375" style="1" customWidth="1"/>
    <col min="9752" max="9752" width="17.28515625" style="1" bestFit="1" customWidth="1"/>
    <col min="9753" max="9753" width="13.42578125" style="1" customWidth="1"/>
    <col min="9754" max="9990" width="9.140625" style="1"/>
    <col min="9991" max="9991" width="10.140625" style="1" bestFit="1" customWidth="1"/>
    <col min="9992" max="9995" width="9.140625" style="1"/>
    <col min="9996" max="9996" width="13.7109375" style="1" customWidth="1"/>
    <col min="9997" max="9997" width="12.42578125" style="1" customWidth="1"/>
    <col min="9998" max="10000" width="11.140625" style="1" customWidth="1"/>
    <col min="10001" max="10001" width="12.28515625" style="1" customWidth="1"/>
    <col min="10002" max="10002" width="13" style="1" customWidth="1"/>
    <col min="10003" max="10003" width="11.42578125" style="1" customWidth="1"/>
    <col min="10004" max="10004" width="11.140625" style="1" customWidth="1"/>
    <col min="10005" max="10005" width="12.28515625" style="1" customWidth="1"/>
    <col min="10006" max="10006" width="10.42578125" style="1" customWidth="1"/>
    <col min="10007" max="10007" width="13.7109375" style="1" customWidth="1"/>
    <col min="10008" max="10008" width="17.28515625" style="1" bestFit="1" customWidth="1"/>
    <col min="10009" max="10009" width="13.42578125" style="1" customWidth="1"/>
    <col min="10010" max="10246" width="9.140625" style="1"/>
    <col min="10247" max="10247" width="10.140625" style="1" bestFit="1" customWidth="1"/>
    <col min="10248" max="10251" width="9.140625" style="1"/>
    <col min="10252" max="10252" width="13.7109375" style="1" customWidth="1"/>
    <col min="10253" max="10253" width="12.42578125" style="1" customWidth="1"/>
    <col min="10254" max="10256" width="11.140625" style="1" customWidth="1"/>
    <col min="10257" max="10257" width="12.28515625" style="1" customWidth="1"/>
    <col min="10258" max="10258" width="13" style="1" customWidth="1"/>
    <col min="10259" max="10259" width="11.42578125" style="1" customWidth="1"/>
    <col min="10260" max="10260" width="11.140625" style="1" customWidth="1"/>
    <col min="10261" max="10261" width="12.28515625" style="1" customWidth="1"/>
    <col min="10262" max="10262" width="10.42578125" style="1" customWidth="1"/>
    <col min="10263" max="10263" width="13.7109375" style="1" customWidth="1"/>
    <col min="10264" max="10264" width="17.28515625" style="1" bestFit="1" customWidth="1"/>
    <col min="10265" max="10265" width="13.42578125" style="1" customWidth="1"/>
    <col min="10266" max="10502" width="9.140625" style="1"/>
    <col min="10503" max="10503" width="10.140625" style="1" bestFit="1" customWidth="1"/>
    <col min="10504" max="10507" width="9.140625" style="1"/>
    <col min="10508" max="10508" width="13.7109375" style="1" customWidth="1"/>
    <col min="10509" max="10509" width="12.42578125" style="1" customWidth="1"/>
    <col min="10510" max="10512" width="11.140625" style="1" customWidth="1"/>
    <col min="10513" max="10513" width="12.28515625" style="1" customWidth="1"/>
    <col min="10514" max="10514" width="13" style="1" customWidth="1"/>
    <col min="10515" max="10515" width="11.42578125" style="1" customWidth="1"/>
    <col min="10516" max="10516" width="11.140625" style="1" customWidth="1"/>
    <col min="10517" max="10517" width="12.28515625" style="1" customWidth="1"/>
    <col min="10518" max="10518" width="10.42578125" style="1" customWidth="1"/>
    <col min="10519" max="10519" width="13.7109375" style="1" customWidth="1"/>
    <col min="10520" max="10520" width="17.28515625" style="1" bestFit="1" customWidth="1"/>
    <col min="10521" max="10521" width="13.42578125" style="1" customWidth="1"/>
    <col min="10522" max="10758" width="9.140625" style="1"/>
    <col min="10759" max="10759" width="10.140625" style="1" bestFit="1" customWidth="1"/>
    <col min="10760" max="10763" width="9.140625" style="1"/>
    <col min="10764" max="10764" width="13.7109375" style="1" customWidth="1"/>
    <col min="10765" max="10765" width="12.42578125" style="1" customWidth="1"/>
    <col min="10766" max="10768" width="11.140625" style="1" customWidth="1"/>
    <col min="10769" max="10769" width="12.28515625" style="1" customWidth="1"/>
    <col min="10770" max="10770" width="13" style="1" customWidth="1"/>
    <col min="10771" max="10771" width="11.42578125" style="1" customWidth="1"/>
    <col min="10772" max="10772" width="11.140625" style="1" customWidth="1"/>
    <col min="10773" max="10773" width="12.28515625" style="1" customWidth="1"/>
    <col min="10774" max="10774" width="10.42578125" style="1" customWidth="1"/>
    <col min="10775" max="10775" width="13.7109375" style="1" customWidth="1"/>
    <col min="10776" max="10776" width="17.28515625" style="1" bestFit="1" customWidth="1"/>
    <col min="10777" max="10777" width="13.42578125" style="1" customWidth="1"/>
    <col min="10778" max="11014" width="9.140625" style="1"/>
    <col min="11015" max="11015" width="10.140625" style="1" bestFit="1" customWidth="1"/>
    <col min="11016" max="11019" width="9.140625" style="1"/>
    <col min="11020" max="11020" width="13.7109375" style="1" customWidth="1"/>
    <col min="11021" max="11021" width="12.42578125" style="1" customWidth="1"/>
    <col min="11022" max="11024" width="11.140625" style="1" customWidth="1"/>
    <col min="11025" max="11025" width="12.28515625" style="1" customWidth="1"/>
    <col min="11026" max="11026" width="13" style="1" customWidth="1"/>
    <col min="11027" max="11027" width="11.42578125" style="1" customWidth="1"/>
    <col min="11028" max="11028" width="11.140625" style="1" customWidth="1"/>
    <col min="11029" max="11029" width="12.28515625" style="1" customWidth="1"/>
    <col min="11030" max="11030" width="10.42578125" style="1" customWidth="1"/>
    <col min="11031" max="11031" width="13.7109375" style="1" customWidth="1"/>
    <col min="11032" max="11032" width="17.28515625" style="1" bestFit="1" customWidth="1"/>
    <col min="11033" max="11033" width="13.42578125" style="1" customWidth="1"/>
    <col min="11034" max="11270" width="9.140625" style="1"/>
    <col min="11271" max="11271" width="10.140625" style="1" bestFit="1" customWidth="1"/>
    <col min="11272" max="11275" width="9.140625" style="1"/>
    <col min="11276" max="11276" width="13.7109375" style="1" customWidth="1"/>
    <col min="11277" max="11277" width="12.42578125" style="1" customWidth="1"/>
    <col min="11278" max="11280" width="11.140625" style="1" customWidth="1"/>
    <col min="11281" max="11281" width="12.28515625" style="1" customWidth="1"/>
    <col min="11282" max="11282" width="13" style="1" customWidth="1"/>
    <col min="11283" max="11283" width="11.42578125" style="1" customWidth="1"/>
    <col min="11284" max="11284" width="11.140625" style="1" customWidth="1"/>
    <col min="11285" max="11285" width="12.28515625" style="1" customWidth="1"/>
    <col min="11286" max="11286" width="10.42578125" style="1" customWidth="1"/>
    <col min="11287" max="11287" width="13.7109375" style="1" customWidth="1"/>
    <col min="11288" max="11288" width="17.28515625" style="1" bestFit="1" customWidth="1"/>
    <col min="11289" max="11289" width="13.42578125" style="1" customWidth="1"/>
    <col min="11290" max="11526" width="9.140625" style="1"/>
    <col min="11527" max="11527" width="10.140625" style="1" bestFit="1" customWidth="1"/>
    <col min="11528" max="11531" width="9.140625" style="1"/>
    <col min="11532" max="11532" width="13.7109375" style="1" customWidth="1"/>
    <col min="11533" max="11533" width="12.42578125" style="1" customWidth="1"/>
    <col min="11534" max="11536" width="11.140625" style="1" customWidth="1"/>
    <col min="11537" max="11537" width="12.28515625" style="1" customWidth="1"/>
    <col min="11538" max="11538" width="13" style="1" customWidth="1"/>
    <col min="11539" max="11539" width="11.42578125" style="1" customWidth="1"/>
    <col min="11540" max="11540" width="11.140625" style="1" customWidth="1"/>
    <col min="11541" max="11541" width="12.28515625" style="1" customWidth="1"/>
    <col min="11542" max="11542" width="10.42578125" style="1" customWidth="1"/>
    <col min="11543" max="11543" width="13.7109375" style="1" customWidth="1"/>
    <col min="11544" max="11544" width="17.28515625" style="1" bestFit="1" customWidth="1"/>
    <col min="11545" max="11545" width="13.42578125" style="1" customWidth="1"/>
    <col min="11546" max="11782" width="9.140625" style="1"/>
    <col min="11783" max="11783" width="10.140625" style="1" bestFit="1" customWidth="1"/>
    <col min="11784" max="11787" width="9.140625" style="1"/>
    <col min="11788" max="11788" width="13.7109375" style="1" customWidth="1"/>
    <col min="11789" max="11789" width="12.42578125" style="1" customWidth="1"/>
    <col min="11790" max="11792" width="11.140625" style="1" customWidth="1"/>
    <col min="11793" max="11793" width="12.28515625" style="1" customWidth="1"/>
    <col min="11794" max="11794" width="13" style="1" customWidth="1"/>
    <col min="11795" max="11795" width="11.42578125" style="1" customWidth="1"/>
    <col min="11796" max="11796" width="11.140625" style="1" customWidth="1"/>
    <col min="11797" max="11797" width="12.28515625" style="1" customWidth="1"/>
    <col min="11798" max="11798" width="10.42578125" style="1" customWidth="1"/>
    <col min="11799" max="11799" width="13.7109375" style="1" customWidth="1"/>
    <col min="11800" max="11800" width="17.28515625" style="1" bestFit="1" customWidth="1"/>
    <col min="11801" max="11801" width="13.42578125" style="1" customWidth="1"/>
    <col min="11802" max="12038" width="9.140625" style="1"/>
    <col min="12039" max="12039" width="10.140625" style="1" bestFit="1" customWidth="1"/>
    <col min="12040" max="12043" width="9.140625" style="1"/>
    <col min="12044" max="12044" width="13.7109375" style="1" customWidth="1"/>
    <col min="12045" max="12045" width="12.42578125" style="1" customWidth="1"/>
    <col min="12046" max="12048" width="11.140625" style="1" customWidth="1"/>
    <col min="12049" max="12049" width="12.28515625" style="1" customWidth="1"/>
    <col min="12050" max="12050" width="13" style="1" customWidth="1"/>
    <col min="12051" max="12051" width="11.42578125" style="1" customWidth="1"/>
    <col min="12052" max="12052" width="11.140625" style="1" customWidth="1"/>
    <col min="12053" max="12053" width="12.28515625" style="1" customWidth="1"/>
    <col min="12054" max="12054" width="10.42578125" style="1" customWidth="1"/>
    <col min="12055" max="12055" width="13.7109375" style="1" customWidth="1"/>
    <col min="12056" max="12056" width="17.28515625" style="1" bestFit="1" customWidth="1"/>
    <col min="12057" max="12057" width="13.42578125" style="1" customWidth="1"/>
    <col min="12058" max="12294" width="9.140625" style="1"/>
    <col min="12295" max="12295" width="10.140625" style="1" bestFit="1" customWidth="1"/>
    <col min="12296" max="12299" width="9.140625" style="1"/>
    <col min="12300" max="12300" width="13.7109375" style="1" customWidth="1"/>
    <col min="12301" max="12301" width="12.42578125" style="1" customWidth="1"/>
    <col min="12302" max="12304" width="11.140625" style="1" customWidth="1"/>
    <col min="12305" max="12305" width="12.28515625" style="1" customWidth="1"/>
    <col min="12306" max="12306" width="13" style="1" customWidth="1"/>
    <col min="12307" max="12307" width="11.42578125" style="1" customWidth="1"/>
    <col min="12308" max="12308" width="11.140625" style="1" customWidth="1"/>
    <col min="12309" max="12309" width="12.28515625" style="1" customWidth="1"/>
    <col min="12310" max="12310" width="10.42578125" style="1" customWidth="1"/>
    <col min="12311" max="12311" width="13.7109375" style="1" customWidth="1"/>
    <col min="12312" max="12312" width="17.28515625" style="1" bestFit="1" customWidth="1"/>
    <col min="12313" max="12313" width="13.42578125" style="1" customWidth="1"/>
    <col min="12314" max="12550" width="9.140625" style="1"/>
    <col min="12551" max="12551" width="10.140625" style="1" bestFit="1" customWidth="1"/>
    <col min="12552" max="12555" width="9.140625" style="1"/>
    <col min="12556" max="12556" width="13.7109375" style="1" customWidth="1"/>
    <col min="12557" max="12557" width="12.42578125" style="1" customWidth="1"/>
    <col min="12558" max="12560" width="11.140625" style="1" customWidth="1"/>
    <col min="12561" max="12561" width="12.28515625" style="1" customWidth="1"/>
    <col min="12562" max="12562" width="13" style="1" customWidth="1"/>
    <col min="12563" max="12563" width="11.42578125" style="1" customWidth="1"/>
    <col min="12564" max="12564" width="11.140625" style="1" customWidth="1"/>
    <col min="12565" max="12565" width="12.28515625" style="1" customWidth="1"/>
    <col min="12566" max="12566" width="10.42578125" style="1" customWidth="1"/>
    <col min="12567" max="12567" width="13.7109375" style="1" customWidth="1"/>
    <col min="12568" max="12568" width="17.28515625" style="1" bestFit="1" customWidth="1"/>
    <col min="12569" max="12569" width="13.42578125" style="1" customWidth="1"/>
    <col min="12570" max="12806" width="9.140625" style="1"/>
    <col min="12807" max="12807" width="10.140625" style="1" bestFit="1" customWidth="1"/>
    <col min="12808" max="12811" width="9.140625" style="1"/>
    <col min="12812" max="12812" width="13.7109375" style="1" customWidth="1"/>
    <col min="12813" max="12813" width="12.42578125" style="1" customWidth="1"/>
    <col min="12814" max="12816" width="11.140625" style="1" customWidth="1"/>
    <col min="12817" max="12817" width="12.28515625" style="1" customWidth="1"/>
    <col min="12818" max="12818" width="13" style="1" customWidth="1"/>
    <col min="12819" max="12819" width="11.42578125" style="1" customWidth="1"/>
    <col min="12820" max="12820" width="11.140625" style="1" customWidth="1"/>
    <col min="12821" max="12821" width="12.28515625" style="1" customWidth="1"/>
    <col min="12822" max="12822" width="10.42578125" style="1" customWidth="1"/>
    <col min="12823" max="12823" width="13.7109375" style="1" customWidth="1"/>
    <col min="12824" max="12824" width="17.28515625" style="1" bestFit="1" customWidth="1"/>
    <col min="12825" max="12825" width="13.42578125" style="1" customWidth="1"/>
    <col min="12826" max="13062" width="9.140625" style="1"/>
    <col min="13063" max="13063" width="10.140625" style="1" bestFit="1" customWidth="1"/>
    <col min="13064" max="13067" width="9.140625" style="1"/>
    <col min="13068" max="13068" width="13.7109375" style="1" customWidth="1"/>
    <col min="13069" max="13069" width="12.42578125" style="1" customWidth="1"/>
    <col min="13070" max="13072" width="11.140625" style="1" customWidth="1"/>
    <col min="13073" max="13073" width="12.28515625" style="1" customWidth="1"/>
    <col min="13074" max="13074" width="13" style="1" customWidth="1"/>
    <col min="13075" max="13075" width="11.42578125" style="1" customWidth="1"/>
    <col min="13076" max="13076" width="11.140625" style="1" customWidth="1"/>
    <col min="13077" max="13077" width="12.28515625" style="1" customWidth="1"/>
    <col min="13078" max="13078" width="10.42578125" style="1" customWidth="1"/>
    <col min="13079" max="13079" width="13.7109375" style="1" customWidth="1"/>
    <col min="13080" max="13080" width="17.28515625" style="1" bestFit="1" customWidth="1"/>
    <col min="13081" max="13081" width="13.42578125" style="1" customWidth="1"/>
    <col min="13082" max="13318" width="9.140625" style="1"/>
    <col min="13319" max="13319" width="10.140625" style="1" bestFit="1" customWidth="1"/>
    <col min="13320" max="13323" width="9.140625" style="1"/>
    <col min="13324" max="13324" width="13.7109375" style="1" customWidth="1"/>
    <col min="13325" max="13325" width="12.42578125" style="1" customWidth="1"/>
    <col min="13326" max="13328" width="11.140625" style="1" customWidth="1"/>
    <col min="13329" max="13329" width="12.28515625" style="1" customWidth="1"/>
    <col min="13330" max="13330" width="13" style="1" customWidth="1"/>
    <col min="13331" max="13331" width="11.42578125" style="1" customWidth="1"/>
    <col min="13332" max="13332" width="11.140625" style="1" customWidth="1"/>
    <col min="13333" max="13333" width="12.28515625" style="1" customWidth="1"/>
    <col min="13334" max="13334" width="10.42578125" style="1" customWidth="1"/>
    <col min="13335" max="13335" width="13.7109375" style="1" customWidth="1"/>
    <col min="13336" max="13336" width="17.28515625" style="1" bestFit="1" customWidth="1"/>
    <col min="13337" max="13337" width="13.42578125" style="1" customWidth="1"/>
    <col min="13338" max="13574" width="9.140625" style="1"/>
    <col min="13575" max="13575" width="10.140625" style="1" bestFit="1" customWidth="1"/>
    <col min="13576" max="13579" width="9.140625" style="1"/>
    <col min="13580" max="13580" width="13.7109375" style="1" customWidth="1"/>
    <col min="13581" max="13581" width="12.42578125" style="1" customWidth="1"/>
    <col min="13582" max="13584" width="11.140625" style="1" customWidth="1"/>
    <col min="13585" max="13585" width="12.28515625" style="1" customWidth="1"/>
    <col min="13586" max="13586" width="13" style="1" customWidth="1"/>
    <col min="13587" max="13587" width="11.42578125" style="1" customWidth="1"/>
    <col min="13588" max="13588" width="11.140625" style="1" customWidth="1"/>
    <col min="13589" max="13589" width="12.28515625" style="1" customWidth="1"/>
    <col min="13590" max="13590" width="10.42578125" style="1" customWidth="1"/>
    <col min="13591" max="13591" width="13.7109375" style="1" customWidth="1"/>
    <col min="13592" max="13592" width="17.28515625" style="1" bestFit="1" customWidth="1"/>
    <col min="13593" max="13593" width="13.42578125" style="1" customWidth="1"/>
    <col min="13594" max="13830" width="9.140625" style="1"/>
    <col min="13831" max="13831" width="10.140625" style="1" bestFit="1" customWidth="1"/>
    <col min="13832" max="13835" width="9.140625" style="1"/>
    <col min="13836" max="13836" width="13.7109375" style="1" customWidth="1"/>
    <col min="13837" max="13837" width="12.42578125" style="1" customWidth="1"/>
    <col min="13838" max="13840" width="11.140625" style="1" customWidth="1"/>
    <col min="13841" max="13841" width="12.28515625" style="1" customWidth="1"/>
    <col min="13842" max="13842" width="13" style="1" customWidth="1"/>
    <col min="13843" max="13843" width="11.42578125" style="1" customWidth="1"/>
    <col min="13844" max="13844" width="11.140625" style="1" customWidth="1"/>
    <col min="13845" max="13845" width="12.28515625" style="1" customWidth="1"/>
    <col min="13846" max="13846" width="10.42578125" style="1" customWidth="1"/>
    <col min="13847" max="13847" width="13.7109375" style="1" customWidth="1"/>
    <col min="13848" max="13848" width="17.28515625" style="1" bestFit="1" customWidth="1"/>
    <col min="13849" max="13849" width="13.42578125" style="1" customWidth="1"/>
    <col min="13850" max="14086" width="9.140625" style="1"/>
    <col min="14087" max="14087" width="10.140625" style="1" bestFit="1" customWidth="1"/>
    <col min="14088" max="14091" width="9.140625" style="1"/>
    <col min="14092" max="14092" width="13.7109375" style="1" customWidth="1"/>
    <col min="14093" max="14093" width="12.42578125" style="1" customWidth="1"/>
    <col min="14094" max="14096" width="11.140625" style="1" customWidth="1"/>
    <col min="14097" max="14097" width="12.28515625" style="1" customWidth="1"/>
    <col min="14098" max="14098" width="13" style="1" customWidth="1"/>
    <col min="14099" max="14099" width="11.42578125" style="1" customWidth="1"/>
    <col min="14100" max="14100" width="11.140625" style="1" customWidth="1"/>
    <col min="14101" max="14101" width="12.28515625" style="1" customWidth="1"/>
    <col min="14102" max="14102" width="10.42578125" style="1" customWidth="1"/>
    <col min="14103" max="14103" width="13.7109375" style="1" customWidth="1"/>
    <col min="14104" max="14104" width="17.28515625" style="1" bestFit="1" customWidth="1"/>
    <col min="14105" max="14105" width="13.42578125" style="1" customWidth="1"/>
    <col min="14106" max="14342" width="9.140625" style="1"/>
    <col min="14343" max="14343" width="10.140625" style="1" bestFit="1" customWidth="1"/>
    <col min="14344" max="14347" width="9.140625" style="1"/>
    <col min="14348" max="14348" width="13.7109375" style="1" customWidth="1"/>
    <col min="14349" max="14349" width="12.42578125" style="1" customWidth="1"/>
    <col min="14350" max="14352" width="11.140625" style="1" customWidth="1"/>
    <col min="14353" max="14353" width="12.28515625" style="1" customWidth="1"/>
    <col min="14354" max="14354" width="13" style="1" customWidth="1"/>
    <col min="14355" max="14355" width="11.42578125" style="1" customWidth="1"/>
    <col min="14356" max="14356" width="11.140625" style="1" customWidth="1"/>
    <col min="14357" max="14357" width="12.28515625" style="1" customWidth="1"/>
    <col min="14358" max="14358" width="10.42578125" style="1" customWidth="1"/>
    <col min="14359" max="14359" width="13.7109375" style="1" customWidth="1"/>
    <col min="14360" max="14360" width="17.28515625" style="1" bestFit="1" customWidth="1"/>
    <col min="14361" max="14361" width="13.42578125" style="1" customWidth="1"/>
    <col min="14362" max="14598" width="9.140625" style="1"/>
    <col min="14599" max="14599" width="10.140625" style="1" bestFit="1" customWidth="1"/>
    <col min="14600" max="14603" width="9.140625" style="1"/>
    <col min="14604" max="14604" width="13.7109375" style="1" customWidth="1"/>
    <col min="14605" max="14605" width="12.42578125" style="1" customWidth="1"/>
    <col min="14606" max="14608" width="11.140625" style="1" customWidth="1"/>
    <col min="14609" max="14609" width="12.28515625" style="1" customWidth="1"/>
    <col min="14610" max="14610" width="13" style="1" customWidth="1"/>
    <col min="14611" max="14611" width="11.42578125" style="1" customWidth="1"/>
    <col min="14612" max="14612" width="11.140625" style="1" customWidth="1"/>
    <col min="14613" max="14613" width="12.28515625" style="1" customWidth="1"/>
    <col min="14614" max="14614" width="10.42578125" style="1" customWidth="1"/>
    <col min="14615" max="14615" width="13.7109375" style="1" customWidth="1"/>
    <col min="14616" max="14616" width="17.28515625" style="1" bestFit="1" customWidth="1"/>
    <col min="14617" max="14617" width="13.42578125" style="1" customWidth="1"/>
    <col min="14618" max="14854" width="9.140625" style="1"/>
    <col min="14855" max="14855" width="10.140625" style="1" bestFit="1" customWidth="1"/>
    <col min="14856" max="14859" width="9.140625" style="1"/>
    <col min="14860" max="14860" width="13.7109375" style="1" customWidth="1"/>
    <col min="14861" max="14861" width="12.42578125" style="1" customWidth="1"/>
    <col min="14862" max="14864" width="11.140625" style="1" customWidth="1"/>
    <col min="14865" max="14865" width="12.28515625" style="1" customWidth="1"/>
    <col min="14866" max="14866" width="13" style="1" customWidth="1"/>
    <col min="14867" max="14867" width="11.42578125" style="1" customWidth="1"/>
    <col min="14868" max="14868" width="11.140625" style="1" customWidth="1"/>
    <col min="14869" max="14869" width="12.28515625" style="1" customWidth="1"/>
    <col min="14870" max="14870" width="10.42578125" style="1" customWidth="1"/>
    <col min="14871" max="14871" width="13.7109375" style="1" customWidth="1"/>
    <col min="14872" max="14872" width="17.28515625" style="1" bestFit="1" customWidth="1"/>
    <col min="14873" max="14873" width="13.42578125" style="1" customWidth="1"/>
    <col min="14874" max="15110" width="9.140625" style="1"/>
    <col min="15111" max="15111" width="10.140625" style="1" bestFit="1" customWidth="1"/>
    <col min="15112" max="15115" width="9.140625" style="1"/>
    <col min="15116" max="15116" width="13.7109375" style="1" customWidth="1"/>
    <col min="15117" max="15117" width="12.42578125" style="1" customWidth="1"/>
    <col min="15118" max="15120" width="11.140625" style="1" customWidth="1"/>
    <col min="15121" max="15121" width="12.28515625" style="1" customWidth="1"/>
    <col min="15122" max="15122" width="13" style="1" customWidth="1"/>
    <col min="15123" max="15123" width="11.42578125" style="1" customWidth="1"/>
    <col min="15124" max="15124" width="11.140625" style="1" customWidth="1"/>
    <col min="15125" max="15125" width="12.28515625" style="1" customWidth="1"/>
    <col min="15126" max="15126" width="10.42578125" style="1" customWidth="1"/>
    <col min="15127" max="15127" width="13.7109375" style="1" customWidth="1"/>
    <col min="15128" max="15128" width="17.28515625" style="1" bestFit="1" customWidth="1"/>
    <col min="15129" max="15129" width="13.42578125" style="1" customWidth="1"/>
    <col min="15130" max="15366" width="9.140625" style="1"/>
    <col min="15367" max="15367" width="10.140625" style="1" bestFit="1" customWidth="1"/>
    <col min="15368" max="15371" width="9.140625" style="1"/>
    <col min="15372" max="15372" width="13.7109375" style="1" customWidth="1"/>
    <col min="15373" max="15373" width="12.42578125" style="1" customWidth="1"/>
    <col min="15374" max="15376" width="11.140625" style="1" customWidth="1"/>
    <col min="15377" max="15377" width="12.28515625" style="1" customWidth="1"/>
    <col min="15378" max="15378" width="13" style="1" customWidth="1"/>
    <col min="15379" max="15379" width="11.42578125" style="1" customWidth="1"/>
    <col min="15380" max="15380" width="11.140625" style="1" customWidth="1"/>
    <col min="15381" max="15381" width="12.28515625" style="1" customWidth="1"/>
    <col min="15382" max="15382" width="10.42578125" style="1" customWidth="1"/>
    <col min="15383" max="15383" width="13.7109375" style="1" customWidth="1"/>
    <col min="15384" max="15384" width="17.28515625" style="1" bestFit="1" customWidth="1"/>
    <col min="15385" max="15385" width="13.42578125" style="1" customWidth="1"/>
    <col min="15386" max="15622" width="9.140625" style="1"/>
    <col min="15623" max="15623" width="10.140625" style="1" bestFit="1" customWidth="1"/>
    <col min="15624" max="15627" width="9.140625" style="1"/>
    <col min="15628" max="15628" width="13.7109375" style="1" customWidth="1"/>
    <col min="15629" max="15629" width="12.42578125" style="1" customWidth="1"/>
    <col min="15630" max="15632" width="11.140625" style="1" customWidth="1"/>
    <col min="15633" max="15633" width="12.28515625" style="1" customWidth="1"/>
    <col min="15634" max="15634" width="13" style="1" customWidth="1"/>
    <col min="15635" max="15635" width="11.42578125" style="1" customWidth="1"/>
    <col min="15636" max="15636" width="11.140625" style="1" customWidth="1"/>
    <col min="15637" max="15637" width="12.28515625" style="1" customWidth="1"/>
    <col min="15638" max="15638" width="10.42578125" style="1" customWidth="1"/>
    <col min="15639" max="15639" width="13.7109375" style="1" customWidth="1"/>
    <col min="15640" max="15640" width="17.28515625" style="1" bestFit="1" customWidth="1"/>
    <col min="15641" max="15641" width="13.42578125" style="1" customWidth="1"/>
    <col min="15642" max="15878" width="9.140625" style="1"/>
    <col min="15879" max="15879" width="10.140625" style="1" bestFit="1" customWidth="1"/>
    <col min="15880" max="15883" width="9.140625" style="1"/>
    <col min="15884" max="15884" width="13.7109375" style="1" customWidth="1"/>
    <col min="15885" max="15885" width="12.42578125" style="1" customWidth="1"/>
    <col min="15886" max="15888" width="11.140625" style="1" customWidth="1"/>
    <col min="15889" max="15889" width="12.28515625" style="1" customWidth="1"/>
    <col min="15890" max="15890" width="13" style="1" customWidth="1"/>
    <col min="15891" max="15891" width="11.42578125" style="1" customWidth="1"/>
    <col min="15892" max="15892" width="11.140625" style="1" customWidth="1"/>
    <col min="15893" max="15893" width="12.28515625" style="1" customWidth="1"/>
    <col min="15894" max="15894" width="10.42578125" style="1" customWidth="1"/>
    <col min="15895" max="15895" width="13.7109375" style="1" customWidth="1"/>
    <col min="15896" max="15896" width="17.28515625" style="1" bestFit="1" customWidth="1"/>
    <col min="15897" max="15897" width="13.42578125" style="1" customWidth="1"/>
    <col min="15898" max="16134" width="9.140625" style="1"/>
    <col min="16135" max="16135" width="10.140625" style="1" bestFit="1" customWidth="1"/>
    <col min="16136" max="16139" width="9.140625" style="1"/>
    <col min="16140" max="16140" width="13.7109375" style="1" customWidth="1"/>
    <col min="16141" max="16141" width="12.42578125" style="1" customWidth="1"/>
    <col min="16142" max="16144" width="11.140625" style="1" customWidth="1"/>
    <col min="16145" max="16145" width="12.28515625" style="1" customWidth="1"/>
    <col min="16146" max="16146" width="13" style="1" customWidth="1"/>
    <col min="16147" max="16147" width="11.42578125" style="1" customWidth="1"/>
    <col min="16148" max="16148" width="11.140625" style="1" customWidth="1"/>
    <col min="16149" max="16149" width="12.28515625" style="1" customWidth="1"/>
    <col min="16150" max="16150" width="10.42578125" style="1" customWidth="1"/>
    <col min="16151" max="16151" width="13.7109375" style="1" customWidth="1"/>
    <col min="16152" max="16152" width="17.28515625" style="1" bestFit="1" customWidth="1"/>
    <col min="16153" max="16153" width="13.42578125" style="1" customWidth="1"/>
    <col min="16154" max="16384" width="9.140625" style="1"/>
  </cols>
  <sheetData>
    <row r="22" spans="2:12" ht="14.45" customHeight="1"/>
    <row r="23" spans="2:12" ht="14.45" customHeight="1"/>
    <row r="24" spans="2:12" ht="14.45" customHeight="1"/>
    <row r="25" spans="2:12" ht="39.75" customHeight="1"/>
    <row r="26" spans="2:12" ht="33.6" customHeight="1"/>
    <row r="27" spans="2:12" ht="14.45" customHeight="1"/>
    <row r="28" spans="2:12" ht="37.15" customHeight="1"/>
    <row r="29" spans="2:12" ht="21" customHeight="1">
      <c r="B29" s="3"/>
      <c r="C29" s="3"/>
      <c r="D29" s="3"/>
      <c r="E29" s="3"/>
      <c r="F29" s="3"/>
      <c r="I29" s="3"/>
      <c r="J29" s="3"/>
      <c r="K29" s="3"/>
      <c r="L29" s="3"/>
    </row>
    <row r="30" spans="2:12" ht="15" customHeight="1">
      <c r="B30" s="3"/>
      <c r="C30" s="3"/>
      <c r="D30" s="3"/>
      <c r="E30" s="3"/>
      <c r="F30" s="3"/>
      <c r="I30" s="3"/>
      <c r="J30" s="3"/>
      <c r="K30" s="3"/>
      <c r="L30" s="3"/>
    </row>
    <row r="31" spans="2:12" ht="33.75" customHeight="1">
      <c r="B31" s="3"/>
      <c r="C31" s="3"/>
      <c r="D31" s="3"/>
      <c r="E31" s="3"/>
      <c r="F31" s="3"/>
      <c r="G31" s="3"/>
      <c r="H31" s="3"/>
      <c r="I31" s="3"/>
      <c r="J31" s="3"/>
      <c r="K31" s="3"/>
      <c r="L31" s="3"/>
    </row>
    <row r="32" spans="2:12" ht="15" customHeight="1">
      <c r="B32" s="3"/>
      <c r="C32" s="3"/>
      <c r="D32" s="3"/>
      <c r="E32" s="3"/>
      <c r="F32" s="3"/>
      <c r="G32" s="3"/>
      <c r="H32" s="3"/>
      <c r="I32" s="3"/>
      <c r="J32" s="3"/>
      <c r="K32" s="3"/>
      <c r="L32" s="3"/>
    </row>
    <row r="33" spans="2:20" ht="20.25" customHeight="1">
      <c r="B33" s="3"/>
      <c r="C33" s="3"/>
      <c r="D33" s="3"/>
      <c r="E33" s="3"/>
      <c r="F33" s="3"/>
      <c r="G33" s="22">
        <v>121</v>
      </c>
      <c r="H33" s="23"/>
      <c r="I33" s="3"/>
      <c r="J33" s="3"/>
      <c r="K33" s="3"/>
      <c r="L33" s="3"/>
    </row>
    <row r="34" spans="2:20" ht="28.5" customHeight="1">
      <c r="B34" s="3"/>
      <c r="C34" s="3"/>
      <c r="D34" s="3"/>
      <c r="E34" s="3"/>
      <c r="F34" s="3"/>
      <c r="I34" s="3"/>
      <c r="J34" s="3"/>
      <c r="K34" s="3"/>
      <c r="L34" s="3"/>
    </row>
    <row r="35" spans="2:20" ht="20.25" customHeight="1">
      <c r="C35" s="8"/>
      <c r="D35" s="8"/>
      <c r="E35" s="8"/>
      <c r="F35" s="8"/>
      <c r="G35" s="3"/>
      <c r="H35" s="3"/>
      <c r="I35" s="3">
        <v>2000</v>
      </c>
      <c r="J35" s="2"/>
      <c r="K35" s="3"/>
      <c r="L35" s="3"/>
      <c r="M35" s="3"/>
    </row>
    <row r="36" spans="2:20">
      <c r="C36" s="3"/>
      <c r="D36" s="3"/>
      <c r="E36" s="3"/>
      <c r="F36" s="3"/>
      <c r="G36" s="3"/>
      <c r="H36" s="3">
        <v>1</v>
      </c>
      <c r="I36" s="3"/>
      <c r="J36" s="3"/>
      <c r="K36" s="3"/>
      <c r="L36" s="3"/>
      <c r="M36" s="3"/>
    </row>
    <row r="37" spans="2:20">
      <c r="C37" s="3"/>
      <c r="D37" s="3"/>
      <c r="E37" s="3"/>
      <c r="F37" s="3"/>
      <c r="G37" s="3"/>
      <c r="H37" s="3"/>
      <c r="I37" s="3"/>
      <c r="J37" s="3"/>
      <c r="K37" s="3"/>
      <c r="L37" s="3"/>
      <c r="M37" s="3"/>
    </row>
    <row r="38" spans="2:20" ht="25.5" customHeight="1">
      <c r="C38" s="3"/>
      <c r="D38" s="3"/>
      <c r="E38" s="3"/>
      <c r="F38" s="3"/>
      <c r="G38" s="3"/>
      <c r="H38" s="3"/>
      <c r="I38" s="3"/>
      <c r="J38" s="3"/>
      <c r="K38" s="176"/>
      <c r="L38" s="3"/>
      <c r="M38" s="3"/>
    </row>
    <row r="39" spans="2:20" ht="25.5" customHeight="1">
      <c r="C39" s="3"/>
      <c r="D39" s="3"/>
      <c r="E39" s="3"/>
      <c r="F39" s="3"/>
      <c r="G39" s="3"/>
      <c r="H39" s="3"/>
      <c r="I39" s="3"/>
      <c r="J39" s="3"/>
      <c r="K39" s="176"/>
      <c r="L39" s="3"/>
      <c r="M39" s="3"/>
    </row>
    <row r="40" spans="2:20" ht="27.75" customHeight="1">
      <c r="C40" s="3"/>
      <c r="D40" s="3"/>
      <c r="E40" s="177"/>
      <c r="F40" s="177"/>
      <c r="G40" s="177"/>
      <c r="H40" s="177"/>
      <c r="I40" s="3"/>
      <c r="J40" s="3"/>
      <c r="K40" s="3"/>
      <c r="L40" s="3"/>
      <c r="M40" s="3"/>
    </row>
    <row r="41" spans="2:20" ht="27" customHeight="1">
      <c r="C41" s="3"/>
      <c r="D41" s="3"/>
      <c r="E41" s="177"/>
      <c r="F41" s="177"/>
      <c r="G41" s="177"/>
      <c r="H41" s="177"/>
      <c r="I41" s="3"/>
      <c r="J41" s="3"/>
      <c r="K41" s="3"/>
      <c r="L41" s="3"/>
      <c r="M41" s="3"/>
      <c r="N41" s="3"/>
      <c r="O41" s="3"/>
      <c r="P41" s="3"/>
    </row>
    <row r="42" spans="2:20" ht="15" customHeight="1">
      <c r="C42" s="3"/>
      <c r="D42" s="3"/>
      <c r="E42" s="3"/>
      <c r="F42" s="3"/>
      <c r="G42" s="3"/>
      <c r="H42" s="3"/>
      <c r="I42" s="3"/>
      <c r="J42" s="3"/>
      <c r="K42" s="3"/>
      <c r="L42" s="3"/>
      <c r="M42" s="4"/>
      <c r="N42" s="6">
        <v>75</v>
      </c>
      <c r="O42" s="6"/>
      <c r="P42" s="6"/>
    </row>
    <row r="43" spans="2:20">
      <c r="M43" s="4"/>
      <c r="N43" s="6">
        <v>45</v>
      </c>
      <c r="O43" s="6"/>
      <c r="P43" s="6"/>
      <c r="Q43" s="6"/>
      <c r="R43" s="6">
        <v>37</v>
      </c>
      <c r="S43" s="4"/>
      <c r="T43" s="4"/>
    </row>
    <row r="44" spans="2:20">
      <c r="M44" s="4"/>
      <c r="N44" s="6">
        <v>25</v>
      </c>
      <c r="O44" s="6"/>
      <c r="P44" s="6"/>
      <c r="Q44" s="6"/>
      <c r="R44" s="6">
        <v>43</v>
      </c>
      <c r="S44" s="4"/>
      <c r="T44" s="4"/>
    </row>
    <row r="45" spans="2:20">
      <c r="M45" s="4"/>
      <c r="N45" s="6">
        <v>100</v>
      </c>
      <c r="O45" s="6"/>
      <c r="P45" s="6"/>
      <c r="Q45" s="6"/>
      <c r="R45" s="6">
        <v>61</v>
      </c>
      <c r="S45" s="4"/>
      <c r="T45" s="4"/>
    </row>
    <row r="46" spans="2:20">
      <c r="M46" s="4"/>
      <c r="N46" s="6">
        <v>100</v>
      </c>
      <c r="O46" s="6"/>
      <c r="P46" s="6"/>
      <c r="Q46" s="6"/>
      <c r="R46" s="6">
        <v>30</v>
      </c>
      <c r="S46" s="4"/>
      <c r="T46" s="4"/>
    </row>
    <row r="47" spans="2:20">
      <c r="M47" s="4"/>
      <c r="N47" s="5"/>
      <c r="O47" s="5"/>
      <c r="P47" s="5"/>
      <c r="Q47" s="5"/>
      <c r="R47" s="4"/>
      <c r="S47" s="4"/>
      <c r="T47" s="4"/>
    </row>
    <row r="48" spans="2:20">
      <c r="M48" s="4"/>
      <c r="N48" s="5"/>
      <c r="O48" s="5"/>
      <c r="P48" s="5"/>
      <c r="Q48" s="5"/>
      <c r="R48" s="4"/>
      <c r="S48" s="4"/>
      <c r="T48" s="4"/>
    </row>
    <row r="51" spans="22:22">
      <c r="V51" s="24"/>
    </row>
  </sheetData>
  <mergeCells count="3">
    <mergeCell ref="K38:K39"/>
    <mergeCell ref="E40:F41"/>
    <mergeCell ref="G40:H41"/>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2:V74"/>
  <sheetViews>
    <sheetView zoomScale="60" zoomScaleNormal="60" workbookViewId="0"/>
  </sheetViews>
  <sheetFormatPr defaultColWidth="9.140625" defaultRowHeight="15"/>
  <cols>
    <col min="1" max="4" width="9.140625" style="1"/>
    <col min="5" max="5" width="19.5703125" style="1" customWidth="1"/>
    <col min="6" max="6" width="9.140625" style="1"/>
    <col min="7" max="7" width="21.7109375" style="1" customWidth="1"/>
    <col min="8" max="8" width="11.85546875" style="1" customWidth="1"/>
    <col min="9" max="9" width="20.5703125" style="1" customWidth="1"/>
    <col min="10" max="10" width="9.140625" style="1"/>
    <col min="11" max="11" width="18.140625" style="1" customWidth="1"/>
    <col min="12" max="12" width="13.7109375" style="1" customWidth="1"/>
    <col min="13" max="13" width="21.85546875" style="1" customWidth="1"/>
    <col min="14" max="14" width="11.140625" style="1" customWidth="1"/>
    <col min="15" max="15" width="23.7109375" style="1" customWidth="1"/>
    <col min="16" max="16" width="11.140625" style="1" customWidth="1"/>
    <col min="17" max="17" width="12.28515625" style="1" customWidth="1"/>
    <col min="18" max="18" width="13" style="1" customWidth="1"/>
    <col min="19" max="19" width="21.7109375" style="1" customWidth="1"/>
    <col min="20" max="20" width="11.140625" style="1" customWidth="1"/>
    <col min="21" max="21" width="12.28515625" style="1" customWidth="1"/>
    <col min="22" max="22" width="10.42578125" style="1" customWidth="1"/>
    <col min="23" max="23" width="13.7109375" style="1" customWidth="1"/>
    <col min="24" max="24" width="17.28515625" style="1" customWidth="1"/>
    <col min="25" max="25" width="13.42578125" style="1" customWidth="1"/>
    <col min="26" max="260" width="9.140625" style="1"/>
    <col min="261" max="261" width="14.140625" style="1" customWidth="1"/>
    <col min="262" max="262" width="9.140625" style="1"/>
    <col min="263" max="263" width="14.140625" style="1" customWidth="1"/>
    <col min="264" max="264" width="9.140625" style="1"/>
    <col min="265" max="265" width="14.140625" style="1" customWidth="1"/>
    <col min="266" max="266" width="9.140625" style="1"/>
    <col min="267" max="267" width="14.140625" style="1" customWidth="1"/>
    <col min="268" max="268" width="13.7109375" style="1" customWidth="1"/>
    <col min="269" max="269" width="21.85546875" style="1" customWidth="1"/>
    <col min="270" max="272" width="11.140625" style="1" customWidth="1"/>
    <col min="273" max="273" width="12.28515625" style="1" customWidth="1"/>
    <col min="274" max="274" width="13" style="1" customWidth="1"/>
    <col min="275" max="275" width="11.42578125" style="1" customWidth="1"/>
    <col min="276" max="276" width="11.140625" style="1" customWidth="1"/>
    <col min="277" max="277" width="12.28515625" style="1" customWidth="1"/>
    <col min="278" max="278" width="10.42578125" style="1" customWidth="1"/>
    <col min="279" max="279" width="13.7109375" style="1" customWidth="1"/>
    <col min="280" max="280" width="17.28515625" style="1" customWidth="1"/>
    <col min="281" max="281" width="13.42578125" style="1" customWidth="1"/>
    <col min="282" max="516" width="9.140625" style="1"/>
    <col min="517" max="517" width="14.140625" style="1" customWidth="1"/>
    <col min="518" max="518" width="9.140625" style="1"/>
    <col min="519" max="519" width="14.140625" style="1" customWidth="1"/>
    <col min="520" max="520" width="9.140625" style="1"/>
    <col min="521" max="521" width="14.140625" style="1" customWidth="1"/>
    <col min="522" max="522" width="9.140625" style="1"/>
    <col min="523" max="523" width="14.140625" style="1" customWidth="1"/>
    <col min="524" max="524" width="13.7109375" style="1" customWidth="1"/>
    <col min="525" max="525" width="21.85546875" style="1" customWidth="1"/>
    <col min="526" max="528" width="11.140625" style="1" customWidth="1"/>
    <col min="529" max="529" width="12.28515625" style="1" customWidth="1"/>
    <col min="530" max="530" width="13" style="1" customWidth="1"/>
    <col min="531" max="531" width="11.42578125" style="1" customWidth="1"/>
    <col min="532" max="532" width="11.140625" style="1" customWidth="1"/>
    <col min="533" max="533" width="12.28515625" style="1" customWidth="1"/>
    <col min="534" max="534" width="10.42578125" style="1" customWidth="1"/>
    <col min="535" max="535" width="13.7109375" style="1" customWidth="1"/>
    <col min="536" max="536" width="17.28515625" style="1" customWidth="1"/>
    <col min="537" max="537" width="13.42578125" style="1" customWidth="1"/>
    <col min="538" max="772" width="9.140625" style="1"/>
    <col min="773" max="773" width="14.140625" style="1" customWidth="1"/>
    <col min="774" max="774" width="9.140625" style="1"/>
    <col min="775" max="775" width="14.140625" style="1" customWidth="1"/>
    <col min="776" max="776" width="9.140625" style="1"/>
    <col min="777" max="777" width="14.140625" style="1" customWidth="1"/>
    <col min="778" max="778" width="9.140625" style="1"/>
    <col min="779" max="779" width="14.140625" style="1" customWidth="1"/>
    <col min="780" max="780" width="13.7109375" style="1" customWidth="1"/>
    <col min="781" max="781" width="21.85546875" style="1" customWidth="1"/>
    <col min="782" max="784" width="11.140625" style="1" customWidth="1"/>
    <col min="785" max="785" width="12.28515625" style="1" customWidth="1"/>
    <col min="786" max="786" width="13" style="1" customWidth="1"/>
    <col min="787" max="787" width="11.42578125" style="1" customWidth="1"/>
    <col min="788" max="788" width="11.140625" style="1" customWidth="1"/>
    <col min="789" max="789" width="12.28515625" style="1" customWidth="1"/>
    <col min="790" max="790" width="10.42578125" style="1" customWidth="1"/>
    <col min="791" max="791" width="13.7109375" style="1" customWidth="1"/>
    <col min="792" max="792" width="17.28515625" style="1" customWidth="1"/>
    <col min="793" max="793" width="13.42578125" style="1" customWidth="1"/>
    <col min="794" max="1028" width="9.140625" style="1"/>
    <col min="1029" max="1029" width="14.140625" style="1" customWidth="1"/>
    <col min="1030" max="1030" width="9.140625" style="1"/>
    <col min="1031" max="1031" width="14.140625" style="1" customWidth="1"/>
    <col min="1032" max="1032" width="9.140625" style="1"/>
    <col min="1033" max="1033" width="14.140625" style="1" customWidth="1"/>
    <col min="1034" max="1034" width="9.140625" style="1"/>
    <col min="1035" max="1035" width="14.140625" style="1" customWidth="1"/>
    <col min="1036" max="1036" width="13.7109375" style="1" customWidth="1"/>
    <col min="1037" max="1037" width="21.85546875" style="1" customWidth="1"/>
    <col min="1038" max="1040" width="11.140625" style="1" customWidth="1"/>
    <col min="1041" max="1041" width="12.28515625" style="1" customWidth="1"/>
    <col min="1042" max="1042" width="13" style="1" customWidth="1"/>
    <col min="1043" max="1043" width="11.42578125" style="1" customWidth="1"/>
    <col min="1044" max="1044" width="11.140625" style="1" customWidth="1"/>
    <col min="1045" max="1045" width="12.28515625" style="1" customWidth="1"/>
    <col min="1046" max="1046" width="10.42578125" style="1" customWidth="1"/>
    <col min="1047" max="1047" width="13.7109375" style="1" customWidth="1"/>
    <col min="1048" max="1048" width="17.28515625" style="1" customWidth="1"/>
    <col min="1049" max="1049" width="13.42578125" style="1" customWidth="1"/>
    <col min="1050" max="1284" width="9.140625" style="1"/>
    <col min="1285" max="1285" width="14.140625" style="1" customWidth="1"/>
    <col min="1286" max="1286" width="9.140625" style="1"/>
    <col min="1287" max="1287" width="14.140625" style="1" customWidth="1"/>
    <col min="1288" max="1288" width="9.140625" style="1"/>
    <col min="1289" max="1289" width="14.140625" style="1" customWidth="1"/>
    <col min="1290" max="1290" width="9.140625" style="1"/>
    <col min="1291" max="1291" width="14.140625" style="1" customWidth="1"/>
    <col min="1292" max="1292" width="13.7109375" style="1" customWidth="1"/>
    <col min="1293" max="1293" width="21.85546875" style="1" customWidth="1"/>
    <col min="1294" max="1296" width="11.140625" style="1" customWidth="1"/>
    <col min="1297" max="1297" width="12.28515625" style="1" customWidth="1"/>
    <col min="1298" max="1298" width="13" style="1" customWidth="1"/>
    <col min="1299" max="1299" width="11.42578125" style="1" customWidth="1"/>
    <col min="1300" max="1300" width="11.140625" style="1" customWidth="1"/>
    <col min="1301" max="1301" width="12.28515625" style="1" customWidth="1"/>
    <col min="1302" max="1302" width="10.42578125" style="1" customWidth="1"/>
    <col min="1303" max="1303" width="13.7109375" style="1" customWidth="1"/>
    <col min="1304" max="1304" width="17.28515625" style="1" customWidth="1"/>
    <col min="1305" max="1305" width="13.42578125" style="1" customWidth="1"/>
    <col min="1306" max="1540" width="9.140625" style="1"/>
    <col min="1541" max="1541" width="14.140625" style="1" customWidth="1"/>
    <col min="1542" max="1542" width="9.140625" style="1"/>
    <col min="1543" max="1543" width="14.140625" style="1" customWidth="1"/>
    <col min="1544" max="1544" width="9.140625" style="1"/>
    <col min="1545" max="1545" width="14.140625" style="1" customWidth="1"/>
    <col min="1546" max="1546" width="9.140625" style="1"/>
    <col min="1547" max="1547" width="14.140625" style="1" customWidth="1"/>
    <col min="1548" max="1548" width="13.7109375" style="1" customWidth="1"/>
    <col min="1549" max="1549" width="21.85546875" style="1" customWidth="1"/>
    <col min="1550" max="1552" width="11.140625" style="1" customWidth="1"/>
    <col min="1553" max="1553" width="12.28515625" style="1" customWidth="1"/>
    <col min="1554" max="1554" width="13" style="1" customWidth="1"/>
    <col min="1555" max="1555" width="11.42578125" style="1" customWidth="1"/>
    <col min="1556" max="1556" width="11.140625" style="1" customWidth="1"/>
    <col min="1557" max="1557" width="12.28515625" style="1" customWidth="1"/>
    <col min="1558" max="1558" width="10.42578125" style="1" customWidth="1"/>
    <col min="1559" max="1559" width="13.7109375" style="1" customWidth="1"/>
    <col min="1560" max="1560" width="17.28515625" style="1" customWidth="1"/>
    <col min="1561" max="1561" width="13.42578125" style="1" customWidth="1"/>
    <col min="1562" max="1796" width="9.140625" style="1"/>
    <col min="1797" max="1797" width="14.140625" style="1" customWidth="1"/>
    <col min="1798" max="1798" width="9.140625" style="1"/>
    <col min="1799" max="1799" width="14.140625" style="1" customWidth="1"/>
    <col min="1800" max="1800" width="9.140625" style="1"/>
    <col min="1801" max="1801" width="14.140625" style="1" customWidth="1"/>
    <col min="1802" max="1802" width="9.140625" style="1"/>
    <col min="1803" max="1803" width="14.140625" style="1" customWidth="1"/>
    <col min="1804" max="1804" width="13.7109375" style="1" customWidth="1"/>
    <col min="1805" max="1805" width="21.85546875" style="1" customWidth="1"/>
    <col min="1806" max="1808" width="11.140625" style="1" customWidth="1"/>
    <col min="1809" max="1809" width="12.28515625" style="1" customWidth="1"/>
    <col min="1810" max="1810" width="13" style="1" customWidth="1"/>
    <col min="1811" max="1811" width="11.42578125" style="1" customWidth="1"/>
    <col min="1812" max="1812" width="11.140625" style="1" customWidth="1"/>
    <col min="1813" max="1813" width="12.28515625" style="1" customWidth="1"/>
    <col min="1814" max="1814" width="10.42578125" style="1" customWidth="1"/>
    <col min="1815" max="1815" width="13.7109375" style="1" customWidth="1"/>
    <col min="1816" max="1816" width="17.28515625" style="1" customWidth="1"/>
    <col min="1817" max="1817" width="13.42578125" style="1" customWidth="1"/>
    <col min="1818" max="2052" width="9.140625" style="1"/>
    <col min="2053" max="2053" width="14.140625" style="1" customWidth="1"/>
    <col min="2054" max="2054" width="9.140625" style="1"/>
    <col min="2055" max="2055" width="14.140625" style="1" customWidth="1"/>
    <col min="2056" max="2056" width="9.140625" style="1"/>
    <col min="2057" max="2057" width="14.140625" style="1" customWidth="1"/>
    <col min="2058" max="2058" width="9.140625" style="1"/>
    <col min="2059" max="2059" width="14.140625" style="1" customWidth="1"/>
    <col min="2060" max="2060" width="13.7109375" style="1" customWidth="1"/>
    <col min="2061" max="2061" width="21.85546875" style="1" customWidth="1"/>
    <col min="2062" max="2064" width="11.140625" style="1" customWidth="1"/>
    <col min="2065" max="2065" width="12.28515625" style="1" customWidth="1"/>
    <col min="2066" max="2066" width="13" style="1" customWidth="1"/>
    <col min="2067" max="2067" width="11.42578125" style="1" customWidth="1"/>
    <col min="2068" max="2068" width="11.140625" style="1" customWidth="1"/>
    <col min="2069" max="2069" width="12.28515625" style="1" customWidth="1"/>
    <col min="2070" max="2070" width="10.42578125" style="1" customWidth="1"/>
    <col min="2071" max="2071" width="13.7109375" style="1" customWidth="1"/>
    <col min="2072" max="2072" width="17.28515625" style="1" customWidth="1"/>
    <col min="2073" max="2073" width="13.42578125" style="1" customWidth="1"/>
    <col min="2074" max="2308" width="9.140625" style="1"/>
    <col min="2309" max="2309" width="14.140625" style="1" customWidth="1"/>
    <col min="2310" max="2310" width="9.140625" style="1"/>
    <col min="2311" max="2311" width="14.140625" style="1" customWidth="1"/>
    <col min="2312" max="2312" width="9.140625" style="1"/>
    <col min="2313" max="2313" width="14.140625" style="1" customWidth="1"/>
    <col min="2314" max="2314" width="9.140625" style="1"/>
    <col min="2315" max="2315" width="14.140625" style="1" customWidth="1"/>
    <col min="2316" max="2316" width="13.7109375" style="1" customWidth="1"/>
    <col min="2317" max="2317" width="21.85546875" style="1" customWidth="1"/>
    <col min="2318" max="2320" width="11.140625" style="1" customWidth="1"/>
    <col min="2321" max="2321" width="12.28515625" style="1" customWidth="1"/>
    <col min="2322" max="2322" width="13" style="1" customWidth="1"/>
    <col min="2323" max="2323" width="11.42578125" style="1" customWidth="1"/>
    <col min="2324" max="2324" width="11.140625" style="1" customWidth="1"/>
    <col min="2325" max="2325" width="12.28515625" style="1" customWidth="1"/>
    <col min="2326" max="2326" width="10.42578125" style="1" customWidth="1"/>
    <col min="2327" max="2327" width="13.7109375" style="1" customWidth="1"/>
    <col min="2328" max="2328" width="17.28515625" style="1" customWidth="1"/>
    <col min="2329" max="2329" width="13.42578125" style="1" customWidth="1"/>
    <col min="2330" max="2564" width="9.140625" style="1"/>
    <col min="2565" max="2565" width="14.140625" style="1" customWidth="1"/>
    <col min="2566" max="2566" width="9.140625" style="1"/>
    <col min="2567" max="2567" width="14.140625" style="1" customWidth="1"/>
    <col min="2568" max="2568" width="9.140625" style="1"/>
    <col min="2569" max="2569" width="14.140625" style="1" customWidth="1"/>
    <col min="2570" max="2570" width="9.140625" style="1"/>
    <col min="2571" max="2571" width="14.140625" style="1" customWidth="1"/>
    <col min="2572" max="2572" width="13.7109375" style="1" customWidth="1"/>
    <col min="2573" max="2573" width="21.85546875" style="1" customWidth="1"/>
    <col min="2574" max="2576" width="11.140625" style="1" customWidth="1"/>
    <col min="2577" max="2577" width="12.28515625" style="1" customWidth="1"/>
    <col min="2578" max="2578" width="13" style="1" customWidth="1"/>
    <col min="2579" max="2579" width="11.42578125" style="1" customWidth="1"/>
    <col min="2580" max="2580" width="11.140625" style="1" customWidth="1"/>
    <col min="2581" max="2581" width="12.28515625" style="1" customWidth="1"/>
    <col min="2582" max="2582" width="10.42578125" style="1" customWidth="1"/>
    <col min="2583" max="2583" width="13.7109375" style="1" customWidth="1"/>
    <col min="2584" max="2584" width="17.28515625" style="1" customWidth="1"/>
    <col min="2585" max="2585" width="13.42578125" style="1" customWidth="1"/>
    <col min="2586" max="2820" width="9.140625" style="1"/>
    <col min="2821" max="2821" width="14.140625" style="1" customWidth="1"/>
    <col min="2822" max="2822" width="9.140625" style="1"/>
    <col min="2823" max="2823" width="14.140625" style="1" customWidth="1"/>
    <col min="2824" max="2824" width="9.140625" style="1"/>
    <col min="2825" max="2825" width="14.140625" style="1" customWidth="1"/>
    <col min="2826" max="2826" width="9.140625" style="1"/>
    <col min="2827" max="2827" width="14.140625" style="1" customWidth="1"/>
    <col min="2828" max="2828" width="13.7109375" style="1" customWidth="1"/>
    <col min="2829" max="2829" width="21.85546875" style="1" customWidth="1"/>
    <col min="2830" max="2832" width="11.140625" style="1" customWidth="1"/>
    <col min="2833" max="2833" width="12.28515625" style="1" customWidth="1"/>
    <col min="2834" max="2834" width="13" style="1" customWidth="1"/>
    <col min="2835" max="2835" width="11.42578125" style="1" customWidth="1"/>
    <col min="2836" max="2836" width="11.140625" style="1" customWidth="1"/>
    <col min="2837" max="2837" width="12.28515625" style="1" customWidth="1"/>
    <col min="2838" max="2838" width="10.42578125" style="1" customWidth="1"/>
    <col min="2839" max="2839" width="13.7109375" style="1" customWidth="1"/>
    <col min="2840" max="2840" width="17.28515625" style="1" customWidth="1"/>
    <col min="2841" max="2841" width="13.42578125" style="1" customWidth="1"/>
    <col min="2842" max="3076" width="9.140625" style="1"/>
    <col min="3077" max="3077" width="14.140625" style="1" customWidth="1"/>
    <col min="3078" max="3078" width="9.140625" style="1"/>
    <col min="3079" max="3079" width="14.140625" style="1" customWidth="1"/>
    <col min="3080" max="3080" width="9.140625" style="1"/>
    <col min="3081" max="3081" width="14.140625" style="1" customWidth="1"/>
    <col min="3082" max="3082" width="9.140625" style="1"/>
    <col min="3083" max="3083" width="14.140625" style="1" customWidth="1"/>
    <col min="3084" max="3084" width="13.7109375" style="1" customWidth="1"/>
    <col min="3085" max="3085" width="21.85546875" style="1" customWidth="1"/>
    <col min="3086" max="3088" width="11.140625" style="1" customWidth="1"/>
    <col min="3089" max="3089" width="12.28515625" style="1" customWidth="1"/>
    <col min="3090" max="3090" width="13" style="1" customWidth="1"/>
    <col min="3091" max="3091" width="11.42578125" style="1" customWidth="1"/>
    <col min="3092" max="3092" width="11.140625" style="1" customWidth="1"/>
    <col min="3093" max="3093" width="12.28515625" style="1" customWidth="1"/>
    <col min="3094" max="3094" width="10.42578125" style="1" customWidth="1"/>
    <col min="3095" max="3095" width="13.7109375" style="1" customWidth="1"/>
    <col min="3096" max="3096" width="17.28515625" style="1" customWidth="1"/>
    <col min="3097" max="3097" width="13.42578125" style="1" customWidth="1"/>
    <col min="3098" max="3332" width="9.140625" style="1"/>
    <col min="3333" max="3333" width="14.140625" style="1" customWidth="1"/>
    <col min="3334" max="3334" width="9.140625" style="1"/>
    <col min="3335" max="3335" width="14.140625" style="1" customWidth="1"/>
    <col min="3336" max="3336" width="9.140625" style="1"/>
    <col min="3337" max="3337" width="14.140625" style="1" customWidth="1"/>
    <col min="3338" max="3338" width="9.140625" style="1"/>
    <col min="3339" max="3339" width="14.140625" style="1" customWidth="1"/>
    <col min="3340" max="3340" width="13.7109375" style="1" customWidth="1"/>
    <col min="3341" max="3341" width="21.85546875" style="1" customWidth="1"/>
    <col min="3342" max="3344" width="11.140625" style="1" customWidth="1"/>
    <col min="3345" max="3345" width="12.28515625" style="1" customWidth="1"/>
    <col min="3346" max="3346" width="13" style="1" customWidth="1"/>
    <col min="3347" max="3347" width="11.42578125" style="1" customWidth="1"/>
    <col min="3348" max="3348" width="11.140625" style="1" customWidth="1"/>
    <col min="3349" max="3349" width="12.28515625" style="1" customWidth="1"/>
    <col min="3350" max="3350" width="10.42578125" style="1" customWidth="1"/>
    <col min="3351" max="3351" width="13.7109375" style="1" customWidth="1"/>
    <col min="3352" max="3352" width="17.28515625" style="1" customWidth="1"/>
    <col min="3353" max="3353" width="13.42578125" style="1" customWidth="1"/>
    <col min="3354" max="3588" width="9.140625" style="1"/>
    <col min="3589" max="3589" width="14.140625" style="1" customWidth="1"/>
    <col min="3590" max="3590" width="9.140625" style="1"/>
    <col min="3591" max="3591" width="14.140625" style="1" customWidth="1"/>
    <col min="3592" max="3592" width="9.140625" style="1"/>
    <col min="3593" max="3593" width="14.140625" style="1" customWidth="1"/>
    <col min="3594" max="3594" width="9.140625" style="1"/>
    <col min="3595" max="3595" width="14.140625" style="1" customWidth="1"/>
    <col min="3596" max="3596" width="13.7109375" style="1" customWidth="1"/>
    <col min="3597" max="3597" width="21.85546875" style="1" customWidth="1"/>
    <col min="3598" max="3600" width="11.140625" style="1" customWidth="1"/>
    <col min="3601" max="3601" width="12.28515625" style="1" customWidth="1"/>
    <col min="3602" max="3602" width="13" style="1" customWidth="1"/>
    <col min="3603" max="3603" width="11.42578125" style="1" customWidth="1"/>
    <col min="3604" max="3604" width="11.140625" style="1" customWidth="1"/>
    <col min="3605" max="3605" width="12.28515625" style="1" customWidth="1"/>
    <col min="3606" max="3606" width="10.42578125" style="1" customWidth="1"/>
    <col min="3607" max="3607" width="13.7109375" style="1" customWidth="1"/>
    <col min="3608" max="3608" width="17.28515625" style="1" customWidth="1"/>
    <col min="3609" max="3609" width="13.42578125" style="1" customWidth="1"/>
    <col min="3610" max="3844" width="9.140625" style="1"/>
    <col min="3845" max="3845" width="14.140625" style="1" customWidth="1"/>
    <col min="3846" max="3846" width="9.140625" style="1"/>
    <col min="3847" max="3847" width="14.140625" style="1" customWidth="1"/>
    <col min="3848" max="3848" width="9.140625" style="1"/>
    <col min="3849" max="3849" width="14.140625" style="1" customWidth="1"/>
    <col min="3850" max="3850" width="9.140625" style="1"/>
    <col min="3851" max="3851" width="14.140625" style="1" customWidth="1"/>
    <col min="3852" max="3852" width="13.7109375" style="1" customWidth="1"/>
    <col min="3853" max="3853" width="21.85546875" style="1" customWidth="1"/>
    <col min="3854" max="3856" width="11.140625" style="1" customWidth="1"/>
    <col min="3857" max="3857" width="12.28515625" style="1" customWidth="1"/>
    <col min="3858" max="3858" width="13" style="1" customWidth="1"/>
    <col min="3859" max="3859" width="11.42578125" style="1" customWidth="1"/>
    <col min="3860" max="3860" width="11.140625" style="1" customWidth="1"/>
    <col min="3861" max="3861" width="12.28515625" style="1" customWidth="1"/>
    <col min="3862" max="3862" width="10.42578125" style="1" customWidth="1"/>
    <col min="3863" max="3863" width="13.7109375" style="1" customWidth="1"/>
    <col min="3864" max="3864" width="17.28515625" style="1" customWidth="1"/>
    <col min="3865" max="3865" width="13.42578125" style="1" customWidth="1"/>
    <col min="3866" max="4100" width="9.140625" style="1"/>
    <col min="4101" max="4101" width="14.140625" style="1" customWidth="1"/>
    <col min="4102" max="4102" width="9.140625" style="1"/>
    <col min="4103" max="4103" width="14.140625" style="1" customWidth="1"/>
    <col min="4104" max="4104" width="9.140625" style="1"/>
    <col min="4105" max="4105" width="14.140625" style="1" customWidth="1"/>
    <col min="4106" max="4106" width="9.140625" style="1"/>
    <col min="4107" max="4107" width="14.140625" style="1" customWidth="1"/>
    <col min="4108" max="4108" width="13.7109375" style="1" customWidth="1"/>
    <col min="4109" max="4109" width="21.85546875" style="1" customWidth="1"/>
    <col min="4110" max="4112" width="11.140625" style="1" customWidth="1"/>
    <col min="4113" max="4113" width="12.28515625" style="1" customWidth="1"/>
    <col min="4114" max="4114" width="13" style="1" customWidth="1"/>
    <col min="4115" max="4115" width="11.42578125" style="1" customWidth="1"/>
    <col min="4116" max="4116" width="11.140625" style="1" customWidth="1"/>
    <col min="4117" max="4117" width="12.28515625" style="1" customWidth="1"/>
    <col min="4118" max="4118" width="10.42578125" style="1" customWidth="1"/>
    <col min="4119" max="4119" width="13.7109375" style="1" customWidth="1"/>
    <col min="4120" max="4120" width="17.28515625" style="1" customWidth="1"/>
    <col min="4121" max="4121" width="13.42578125" style="1" customWidth="1"/>
    <col min="4122" max="4356" width="9.140625" style="1"/>
    <col min="4357" max="4357" width="14.140625" style="1" customWidth="1"/>
    <col min="4358" max="4358" width="9.140625" style="1"/>
    <col min="4359" max="4359" width="14.140625" style="1" customWidth="1"/>
    <col min="4360" max="4360" width="9.140625" style="1"/>
    <col min="4361" max="4361" width="14.140625" style="1" customWidth="1"/>
    <col min="4362" max="4362" width="9.140625" style="1"/>
    <col min="4363" max="4363" width="14.140625" style="1" customWidth="1"/>
    <col min="4364" max="4364" width="13.7109375" style="1" customWidth="1"/>
    <col min="4365" max="4365" width="21.85546875" style="1" customWidth="1"/>
    <col min="4366" max="4368" width="11.140625" style="1" customWidth="1"/>
    <col min="4369" max="4369" width="12.28515625" style="1" customWidth="1"/>
    <col min="4370" max="4370" width="13" style="1" customWidth="1"/>
    <col min="4371" max="4371" width="11.42578125" style="1" customWidth="1"/>
    <col min="4372" max="4372" width="11.140625" style="1" customWidth="1"/>
    <col min="4373" max="4373" width="12.28515625" style="1" customWidth="1"/>
    <col min="4374" max="4374" width="10.42578125" style="1" customWidth="1"/>
    <col min="4375" max="4375" width="13.7109375" style="1" customWidth="1"/>
    <col min="4376" max="4376" width="17.28515625" style="1" customWidth="1"/>
    <col min="4377" max="4377" width="13.42578125" style="1" customWidth="1"/>
    <col min="4378" max="4612" width="9.140625" style="1"/>
    <col min="4613" max="4613" width="14.140625" style="1" customWidth="1"/>
    <col min="4614" max="4614" width="9.140625" style="1"/>
    <col min="4615" max="4615" width="14.140625" style="1" customWidth="1"/>
    <col min="4616" max="4616" width="9.140625" style="1"/>
    <col min="4617" max="4617" width="14.140625" style="1" customWidth="1"/>
    <col min="4618" max="4618" width="9.140625" style="1"/>
    <col min="4619" max="4619" width="14.140625" style="1" customWidth="1"/>
    <col min="4620" max="4620" width="13.7109375" style="1" customWidth="1"/>
    <col min="4621" max="4621" width="21.85546875" style="1" customWidth="1"/>
    <col min="4622" max="4624" width="11.140625" style="1" customWidth="1"/>
    <col min="4625" max="4625" width="12.28515625" style="1" customWidth="1"/>
    <col min="4626" max="4626" width="13" style="1" customWidth="1"/>
    <col min="4627" max="4627" width="11.42578125" style="1" customWidth="1"/>
    <col min="4628" max="4628" width="11.140625" style="1" customWidth="1"/>
    <col min="4629" max="4629" width="12.28515625" style="1" customWidth="1"/>
    <col min="4630" max="4630" width="10.42578125" style="1" customWidth="1"/>
    <col min="4631" max="4631" width="13.7109375" style="1" customWidth="1"/>
    <col min="4632" max="4632" width="17.28515625" style="1" customWidth="1"/>
    <col min="4633" max="4633" width="13.42578125" style="1" customWidth="1"/>
    <col min="4634" max="4868" width="9.140625" style="1"/>
    <col min="4869" max="4869" width="14.140625" style="1" customWidth="1"/>
    <col min="4870" max="4870" width="9.140625" style="1"/>
    <col min="4871" max="4871" width="14.140625" style="1" customWidth="1"/>
    <col min="4872" max="4872" width="9.140625" style="1"/>
    <col min="4873" max="4873" width="14.140625" style="1" customWidth="1"/>
    <col min="4874" max="4874" width="9.140625" style="1"/>
    <col min="4875" max="4875" width="14.140625" style="1" customWidth="1"/>
    <col min="4876" max="4876" width="13.7109375" style="1" customWidth="1"/>
    <col min="4877" max="4877" width="21.85546875" style="1" customWidth="1"/>
    <col min="4878" max="4880" width="11.140625" style="1" customWidth="1"/>
    <col min="4881" max="4881" width="12.28515625" style="1" customWidth="1"/>
    <col min="4882" max="4882" width="13" style="1" customWidth="1"/>
    <col min="4883" max="4883" width="11.42578125" style="1" customWidth="1"/>
    <col min="4884" max="4884" width="11.140625" style="1" customWidth="1"/>
    <col min="4885" max="4885" width="12.28515625" style="1" customWidth="1"/>
    <col min="4886" max="4886" width="10.42578125" style="1" customWidth="1"/>
    <col min="4887" max="4887" width="13.7109375" style="1" customWidth="1"/>
    <col min="4888" max="4888" width="17.28515625" style="1" customWidth="1"/>
    <col min="4889" max="4889" width="13.42578125" style="1" customWidth="1"/>
    <col min="4890" max="5124" width="9.140625" style="1"/>
    <col min="5125" max="5125" width="14.140625" style="1" customWidth="1"/>
    <col min="5126" max="5126" width="9.140625" style="1"/>
    <col min="5127" max="5127" width="14.140625" style="1" customWidth="1"/>
    <col min="5128" max="5128" width="9.140625" style="1"/>
    <col min="5129" max="5129" width="14.140625" style="1" customWidth="1"/>
    <col min="5130" max="5130" width="9.140625" style="1"/>
    <col min="5131" max="5131" width="14.140625" style="1" customWidth="1"/>
    <col min="5132" max="5132" width="13.7109375" style="1" customWidth="1"/>
    <col min="5133" max="5133" width="21.85546875" style="1" customWidth="1"/>
    <col min="5134" max="5136" width="11.140625" style="1" customWidth="1"/>
    <col min="5137" max="5137" width="12.28515625" style="1" customWidth="1"/>
    <col min="5138" max="5138" width="13" style="1" customWidth="1"/>
    <col min="5139" max="5139" width="11.42578125" style="1" customWidth="1"/>
    <col min="5140" max="5140" width="11.140625" style="1" customWidth="1"/>
    <col min="5141" max="5141" width="12.28515625" style="1" customWidth="1"/>
    <col min="5142" max="5142" width="10.42578125" style="1" customWidth="1"/>
    <col min="5143" max="5143" width="13.7109375" style="1" customWidth="1"/>
    <col min="5144" max="5144" width="17.28515625" style="1" customWidth="1"/>
    <col min="5145" max="5145" width="13.42578125" style="1" customWidth="1"/>
    <col min="5146" max="5380" width="9.140625" style="1"/>
    <col min="5381" max="5381" width="14.140625" style="1" customWidth="1"/>
    <col min="5382" max="5382" width="9.140625" style="1"/>
    <col min="5383" max="5383" width="14.140625" style="1" customWidth="1"/>
    <col min="5384" max="5384" width="9.140625" style="1"/>
    <col min="5385" max="5385" width="14.140625" style="1" customWidth="1"/>
    <col min="5386" max="5386" width="9.140625" style="1"/>
    <col min="5387" max="5387" width="14.140625" style="1" customWidth="1"/>
    <col min="5388" max="5388" width="13.7109375" style="1" customWidth="1"/>
    <col min="5389" max="5389" width="21.85546875" style="1" customWidth="1"/>
    <col min="5390" max="5392" width="11.140625" style="1" customWidth="1"/>
    <col min="5393" max="5393" width="12.28515625" style="1" customWidth="1"/>
    <col min="5394" max="5394" width="13" style="1" customWidth="1"/>
    <col min="5395" max="5395" width="11.42578125" style="1" customWidth="1"/>
    <col min="5396" max="5396" width="11.140625" style="1" customWidth="1"/>
    <col min="5397" max="5397" width="12.28515625" style="1" customWidth="1"/>
    <col min="5398" max="5398" width="10.42578125" style="1" customWidth="1"/>
    <col min="5399" max="5399" width="13.7109375" style="1" customWidth="1"/>
    <col min="5400" max="5400" width="17.28515625" style="1" customWidth="1"/>
    <col min="5401" max="5401" width="13.42578125" style="1" customWidth="1"/>
    <col min="5402" max="5636" width="9.140625" style="1"/>
    <col min="5637" max="5637" width="14.140625" style="1" customWidth="1"/>
    <col min="5638" max="5638" width="9.140625" style="1"/>
    <col min="5639" max="5639" width="14.140625" style="1" customWidth="1"/>
    <col min="5640" max="5640" width="9.140625" style="1"/>
    <col min="5641" max="5641" width="14.140625" style="1" customWidth="1"/>
    <col min="5642" max="5642" width="9.140625" style="1"/>
    <col min="5643" max="5643" width="14.140625" style="1" customWidth="1"/>
    <col min="5644" max="5644" width="13.7109375" style="1" customWidth="1"/>
    <col min="5645" max="5645" width="21.85546875" style="1" customWidth="1"/>
    <col min="5646" max="5648" width="11.140625" style="1" customWidth="1"/>
    <col min="5649" max="5649" width="12.28515625" style="1" customWidth="1"/>
    <col min="5650" max="5650" width="13" style="1" customWidth="1"/>
    <col min="5651" max="5651" width="11.42578125" style="1" customWidth="1"/>
    <col min="5652" max="5652" width="11.140625" style="1" customWidth="1"/>
    <col min="5653" max="5653" width="12.28515625" style="1" customWidth="1"/>
    <col min="5654" max="5654" width="10.42578125" style="1" customWidth="1"/>
    <col min="5655" max="5655" width="13.7109375" style="1" customWidth="1"/>
    <col min="5656" max="5656" width="17.28515625" style="1" customWidth="1"/>
    <col min="5657" max="5657" width="13.42578125" style="1" customWidth="1"/>
    <col min="5658" max="5892" width="9.140625" style="1"/>
    <col min="5893" max="5893" width="14.140625" style="1" customWidth="1"/>
    <col min="5894" max="5894" width="9.140625" style="1"/>
    <col min="5895" max="5895" width="14.140625" style="1" customWidth="1"/>
    <col min="5896" max="5896" width="9.140625" style="1"/>
    <col min="5897" max="5897" width="14.140625" style="1" customWidth="1"/>
    <col min="5898" max="5898" width="9.140625" style="1"/>
    <col min="5899" max="5899" width="14.140625" style="1" customWidth="1"/>
    <col min="5900" max="5900" width="13.7109375" style="1" customWidth="1"/>
    <col min="5901" max="5901" width="21.85546875" style="1" customWidth="1"/>
    <col min="5902" max="5904" width="11.140625" style="1" customWidth="1"/>
    <col min="5905" max="5905" width="12.28515625" style="1" customWidth="1"/>
    <col min="5906" max="5906" width="13" style="1" customWidth="1"/>
    <col min="5907" max="5907" width="11.42578125" style="1" customWidth="1"/>
    <col min="5908" max="5908" width="11.140625" style="1" customWidth="1"/>
    <col min="5909" max="5909" width="12.28515625" style="1" customWidth="1"/>
    <col min="5910" max="5910" width="10.42578125" style="1" customWidth="1"/>
    <col min="5911" max="5911" width="13.7109375" style="1" customWidth="1"/>
    <col min="5912" max="5912" width="17.28515625" style="1" customWidth="1"/>
    <col min="5913" max="5913" width="13.42578125" style="1" customWidth="1"/>
    <col min="5914" max="6148" width="9.140625" style="1"/>
    <col min="6149" max="6149" width="14.140625" style="1" customWidth="1"/>
    <col min="6150" max="6150" width="9.140625" style="1"/>
    <col min="6151" max="6151" width="14.140625" style="1" customWidth="1"/>
    <col min="6152" max="6152" width="9.140625" style="1"/>
    <col min="6153" max="6153" width="14.140625" style="1" customWidth="1"/>
    <col min="6154" max="6154" width="9.140625" style="1"/>
    <col min="6155" max="6155" width="14.140625" style="1" customWidth="1"/>
    <col min="6156" max="6156" width="13.7109375" style="1" customWidth="1"/>
    <col min="6157" max="6157" width="21.85546875" style="1" customWidth="1"/>
    <col min="6158" max="6160" width="11.140625" style="1" customWidth="1"/>
    <col min="6161" max="6161" width="12.28515625" style="1" customWidth="1"/>
    <col min="6162" max="6162" width="13" style="1" customWidth="1"/>
    <col min="6163" max="6163" width="11.42578125" style="1" customWidth="1"/>
    <col min="6164" max="6164" width="11.140625" style="1" customWidth="1"/>
    <col min="6165" max="6165" width="12.28515625" style="1" customWidth="1"/>
    <col min="6166" max="6166" width="10.42578125" style="1" customWidth="1"/>
    <col min="6167" max="6167" width="13.7109375" style="1" customWidth="1"/>
    <col min="6168" max="6168" width="17.28515625" style="1" customWidth="1"/>
    <col min="6169" max="6169" width="13.42578125" style="1" customWidth="1"/>
    <col min="6170" max="6404" width="9.140625" style="1"/>
    <col min="6405" max="6405" width="14.140625" style="1" customWidth="1"/>
    <col min="6406" max="6406" width="9.140625" style="1"/>
    <col min="6407" max="6407" width="14.140625" style="1" customWidth="1"/>
    <col min="6408" max="6408" width="9.140625" style="1"/>
    <col min="6409" max="6409" width="14.140625" style="1" customWidth="1"/>
    <col min="6410" max="6410" width="9.140625" style="1"/>
    <col min="6411" max="6411" width="14.140625" style="1" customWidth="1"/>
    <col min="6412" max="6412" width="13.7109375" style="1" customWidth="1"/>
    <col min="6413" max="6413" width="21.85546875" style="1" customWidth="1"/>
    <col min="6414" max="6416" width="11.140625" style="1" customWidth="1"/>
    <col min="6417" max="6417" width="12.28515625" style="1" customWidth="1"/>
    <col min="6418" max="6418" width="13" style="1" customWidth="1"/>
    <col min="6419" max="6419" width="11.42578125" style="1" customWidth="1"/>
    <col min="6420" max="6420" width="11.140625" style="1" customWidth="1"/>
    <col min="6421" max="6421" width="12.28515625" style="1" customWidth="1"/>
    <col min="6422" max="6422" width="10.42578125" style="1" customWidth="1"/>
    <col min="6423" max="6423" width="13.7109375" style="1" customWidth="1"/>
    <col min="6424" max="6424" width="17.28515625" style="1" customWidth="1"/>
    <col min="6425" max="6425" width="13.42578125" style="1" customWidth="1"/>
    <col min="6426" max="6660" width="9.140625" style="1"/>
    <col min="6661" max="6661" width="14.140625" style="1" customWidth="1"/>
    <col min="6662" max="6662" width="9.140625" style="1"/>
    <col min="6663" max="6663" width="14.140625" style="1" customWidth="1"/>
    <col min="6664" max="6664" width="9.140625" style="1"/>
    <col min="6665" max="6665" width="14.140625" style="1" customWidth="1"/>
    <col min="6666" max="6666" width="9.140625" style="1"/>
    <col min="6667" max="6667" width="14.140625" style="1" customWidth="1"/>
    <col min="6668" max="6668" width="13.7109375" style="1" customWidth="1"/>
    <col min="6669" max="6669" width="21.85546875" style="1" customWidth="1"/>
    <col min="6670" max="6672" width="11.140625" style="1" customWidth="1"/>
    <col min="6673" max="6673" width="12.28515625" style="1" customWidth="1"/>
    <col min="6674" max="6674" width="13" style="1" customWidth="1"/>
    <col min="6675" max="6675" width="11.42578125" style="1" customWidth="1"/>
    <col min="6676" max="6676" width="11.140625" style="1" customWidth="1"/>
    <col min="6677" max="6677" width="12.28515625" style="1" customWidth="1"/>
    <col min="6678" max="6678" width="10.42578125" style="1" customWidth="1"/>
    <col min="6679" max="6679" width="13.7109375" style="1" customWidth="1"/>
    <col min="6680" max="6680" width="17.28515625" style="1" customWidth="1"/>
    <col min="6681" max="6681" width="13.42578125" style="1" customWidth="1"/>
    <col min="6682" max="6916" width="9.140625" style="1"/>
    <col min="6917" max="6917" width="14.140625" style="1" customWidth="1"/>
    <col min="6918" max="6918" width="9.140625" style="1"/>
    <col min="6919" max="6919" width="14.140625" style="1" customWidth="1"/>
    <col min="6920" max="6920" width="9.140625" style="1"/>
    <col min="6921" max="6921" width="14.140625" style="1" customWidth="1"/>
    <col min="6922" max="6922" width="9.140625" style="1"/>
    <col min="6923" max="6923" width="14.140625" style="1" customWidth="1"/>
    <col min="6924" max="6924" width="13.7109375" style="1" customWidth="1"/>
    <col min="6925" max="6925" width="21.85546875" style="1" customWidth="1"/>
    <col min="6926" max="6928" width="11.140625" style="1" customWidth="1"/>
    <col min="6929" max="6929" width="12.28515625" style="1" customWidth="1"/>
    <col min="6930" max="6930" width="13" style="1" customWidth="1"/>
    <col min="6931" max="6931" width="11.42578125" style="1" customWidth="1"/>
    <col min="6932" max="6932" width="11.140625" style="1" customWidth="1"/>
    <col min="6933" max="6933" width="12.28515625" style="1" customWidth="1"/>
    <col min="6934" max="6934" width="10.42578125" style="1" customWidth="1"/>
    <col min="6935" max="6935" width="13.7109375" style="1" customWidth="1"/>
    <col min="6936" max="6936" width="17.28515625" style="1" customWidth="1"/>
    <col min="6937" max="6937" width="13.42578125" style="1" customWidth="1"/>
    <col min="6938" max="7172" width="9.140625" style="1"/>
    <col min="7173" max="7173" width="14.140625" style="1" customWidth="1"/>
    <col min="7174" max="7174" width="9.140625" style="1"/>
    <col min="7175" max="7175" width="14.140625" style="1" customWidth="1"/>
    <col min="7176" max="7176" width="9.140625" style="1"/>
    <col min="7177" max="7177" width="14.140625" style="1" customWidth="1"/>
    <col min="7178" max="7178" width="9.140625" style="1"/>
    <col min="7179" max="7179" width="14.140625" style="1" customWidth="1"/>
    <col min="7180" max="7180" width="13.7109375" style="1" customWidth="1"/>
    <col min="7181" max="7181" width="21.85546875" style="1" customWidth="1"/>
    <col min="7182" max="7184" width="11.140625" style="1" customWidth="1"/>
    <col min="7185" max="7185" width="12.28515625" style="1" customWidth="1"/>
    <col min="7186" max="7186" width="13" style="1" customWidth="1"/>
    <col min="7187" max="7187" width="11.42578125" style="1" customWidth="1"/>
    <col min="7188" max="7188" width="11.140625" style="1" customWidth="1"/>
    <col min="7189" max="7189" width="12.28515625" style="1" customWidth="1"/>
    <col min="7190" max="7190" width="10.42578125" style="1" customWidth="1"/>
    <col min="7191" max="7191" width="13.7109375" style="1" customWidth="1"/>
    <col min="7192" max="7192" width="17.28515625" style="1" customWidth="1"/>
    <col min="7193" max="7193" width="13.42578125" style="1" customWidth="1"/>
    <col min="7194" max="7428" width="9.140625" style="1"/>
    <col min="7429" max="7429" width="14.140625" style="1" customWidth="1"/>
    <col min="7430" max="7430" width="9.140625" style="1"/>
    <col min="7431" max="7431" width="14.140625" style="1" customWidth="1"/>
    <col min="7432" max="7432" width="9.140625" style="1"/>
    <col min="7433" max="7433" width="14.140625" style="1" customWidth="1"/>
    <col min="7434" max="7434" width="9.140625" style="1"/>
    <col min="7435" max="7435" width="14.140625" style="1" customWidth="1"/>
    <col min="7436" max="7436" width="13.7109375" style="1" customWidth="1"/>
    <col min="7437" max="7437" width="21.85546875" style="1" customWidth="1"/>
    <col min="7438" max="7440" width="11.140625" style="1" customWidth="1"/>
    <col min="7441" max="7441" width="12.28515625" style="1" customWidth="1"/>
    <col min="7442" max="7442" width="13" style="1" customWidth="1"/>
    <col min="7443" max="7443" width="11.42578125" style="1" customWidth="1"/>
    <col min="7444" max="7444" width="11.140625" style="1" customWidth="1"/>
    <col min="7445" max="7445" width="12.28515625" style="1" customWidth="1"/>
    <col min="7446" max="7446" width="10.42578125" style="1" customWidth="1"/>
    <col min="7447" max="7447" width="13.7109375" style="1" customWidth="1"/>
    <col min="7448" max="7448" width="17.28515625" style="1" customWidth="1"/>
    <col min="7449" max="7449" width="13.42578125" style="1" customWidth="1"/>
    <col min="7450" max="7684" width="9.140625" style="1"/>
    <col min="7685" max="7685" width="14.140625" style="1" customWidth="1"/>
    <col min="7686" max="7686" width="9.140625" style="1"/>
    <col min="7687" max="7687" width="14.140625" style="1" customWidth="1"/>
    <col min="7688" max="7688" width="9.140625" style="1"/>
    <col min="7689" max="7689" width="14.140625" style="1" customWidth="1"/>
    <col min="7690" max="7690" width="9.140625" style="1"/>
    <col min="7691" max="7691" width="14.140625" style="1" customWidth="1"/>
    <col min="7692" max="7692" width="13.7109375" style="1" customWidth="1"/>
    <col min="7693" max="7693" width="21.85546875" style="1" customWidth="1"/>
    <col min="7694" max="7696" width="11.140625" style="1" customWidth="1"/>
    <col min="7697" max="7697" width="12.28515625" style="1" customWidth="1"/>
    <col min="7698" max="7698" width="13" style="1" customWidth="1"/>
    <col min="7699" max="7699" width="11.42578125" style="1" customWidth="1"/>
    <col min="7700" max="7700" width="11.140625" style="1" customWidth="1"/>
    <col min="7701" max="7701" width="12.28515625" style="1" customWidth="1"/>
    <col min="7702" max="7702" width="10.42578125" style="1" customWidth="1"/>
    <col min="7703" max="7703" width="13.7109375" style="1" customWidth="1"/>
    <col min="7704" max="7704" width="17.28515625" style="1" customWidth="1"/>
    <col min="7705" max="7705" width="13.42578125" style="1" customWidth="1"/>
    <col min="7706" max="7940" width="9.140625" style="1"/>
    <col min="7941" max="7941" width="14.140625" style="1" customWidth="1"/>
    <col min="7942" max="7942" width="9.140625" style="1"/>
    <col min="7943" max="7943" width="14.140625" style="1" customWidth="1"/>
    <col min="7944" max="7944" width="9.140625" style="1"/>
    <col min="7945" max="7945" width="14.140625" style="1" customWidth="1"/>
    <col min="7946" max="7946" width="9.140625" style="1"/>
    <col min="7947" max="7947" width="14.140625" style="1" customWidth="1"/>
    <col min="7948" max="7948" width="13.7109375" style="1" customWidth="1"/>
    <col min="7949" max="7949" width="21.85546875" style="1" customWidth="1"/>
    <col min="7950" max="7952" width="11.140625" style="1" customWidth="1"/>
    <col min="7953" max="7953" width="12.28515625" style="1" customWidth="1"/>
    <col min="7954" max="7954" width="13" style="1" customWidth="1"/>
    <col min="7955" max="7955" width="11.42578125" style="1" customWidth="1"/>
    <col min="7956" max="7956" width="11.140625" style="1" customWidth="1"/>
    <col min="7957" max="7957" width="12.28515625" style="1" customWidth="1"/>
    <col min="7958" max="7958" width="10.42578125" style="1" customWidth="1"/>
    <col min="7959" max="7959" width="13.7109375" style="1" customWidth="1"/>
    <col min="7960" max="7960" width="17.28515625" style="1" customWidth="1"/>
    <col min="7961" max="7961" width="13.42578125" style="1" customWidth="1"/>
    <col min="7962" max="8196" width="9.140625" style="1"/>
    <col min="8197" max="8197" width="14.140625" style="1" customWidth="1"/>
    <col min="8198" max="8198" width="9.140625" style="1"/>
    <col min="8199" max="8199" width="14.140625" style="1" customWidth="1"/>
    <col min="8200" max="8200" width="9.140625" style="1"/>
    <col min="8201" max="8201" width="14.140625" style="1" customWidth="1"/>
    <col min="8202" max="8202" width="9.140625" style="1"/>
    <col min="8203" max="8203" width="14.140625" style="1" customWidth="1"/>
    <col min="8204" max="8204" width="13.7109375" style="1" customWidth="1"/>
    <col min="8205" max="8205" width="21.85546875" style="1" customWidth="1"/>
    <col min="8206" max="8208" width="11.140625" style="1" customWidth="1"/>
    <col min="8209" max="8209" width="12.28515625" style="1" customWidth="1"/>
    <col min="8210" max="8210" width="13" style="1" customWidth="1"/>
    <col min="8211" max="8211" width="11.42578125" style="1" customWidth="1"/>
    <col min="8212" max="8212" width="11.140625" style="1" customWidth="1"/>
    <col min="8213" max="8213" width="12.28515625" style="1" customWidth="1"/>
    <col min="8214" max="8214" width="10.42578125" style="1" customWidth="1"/>
    <col min="8215" max="8215" width="13.7109375" style="1" customWidth="1"/>
    <col min="8216" max="8216" width="17.28515625" style="1" customWidth="1"/>
    <col min="8217" max="8217" width="13.42578125" style="1" customWidth="1"/>
    <col min="8218" max="8452" width="9.140625" style="1"/>
    <col min="8453" max="8453" width="14.140625" style="1" customWidth="1"/>
    <col min="8454" max="8454" width="9.140625" style="1"/>
    <col min="8455" max="8455" width="14.140625" style="1" customWidth="1"/>
    <col min="8456" max="8456" width="9.140625" style="1"/>
    <col min="8457" max="8457" width="14.140625" style="1" customWidth="1"/>
    <col min="8458" max="8458" width="9.140625" style="1"/>
    <col min="8459" max="8459" width="14.140625" style="1" customWidth="1"/>
    <col min="8460" max="8460" width="13.7109375" style="1" customWidth="1"/>
    <col min="8461" max="8461" width="21.85546875" style="1" customWidth="1"/>
    <col min="8462" max="8464" width="11.140625" style="1" customWidth="1"/>
    <col min="8465" max="8465" width="12.28515625" style="1" customWidth="1"/>
    <col min="8466" max="8466" width="13" style="1" customWidth="1"/>
    <col min="8467" max="8467" width="11.42578125" style="1" customWidth="1"/>
    <col min="8468" max="8468" width="11.140625" style="1" customWidth="1"/>
    <col min="8469" max="8469" width="12.28515625" style="1" customWidth="1"/>
    <col min="8470" max="8470" width="10.42578125" style="1" customWidth="1"/>
    <col min="8471" max="8471" width="13.7109375" style="1" customWidth="1"/>
    <col min="8472" max="8472" width="17.28515625" style="1" customWidth="1"/>
    <col min="8473" max="8473" width="13.42578125" style="1" customWidth="1"/>
    <col min="8474" max="8708" width="9.140625" style="1"/>
    <col min="8709" max="8709" width="14.140625" style="1" customWidth="1"/>
    <col min="8710" max="8710" width="9.140625" style="1"/>
    <col min="8711" max="8711" width="14.140625" style="1" customWidth="1"/>
    <col min="8712" max="8712" width="9.140625" style="1"/>
    <col min="8713" max="8713" width="14.140625" style="1" customWidth="1"/>
    <col min="8714" max="8714" width="9.140625" style="1"/>
    <col min="8715" max="8715" width="14.140625" style="1" customWidth="1"/>
    <col min="8716" max="8716" width="13.7109375" style="1" customWidth="1"/>
    <col min="8717" max="8717" width="21.85546875" style="1" customWidth="1"/>
    <col min="8718" max="8720" width="11.140625" style="1" customWidth="1"/>
    <col min="8721" max="8721" width="12.28515625" style="1" customWidth="1"/>
    <col min="8722" max="8722" width="13" style="1" customWidth="1"/>
    <col min="8723" max="8723" width="11.42578125" style="1" customWidth="1"/>
    <col min="8724" max="8724" width="11.140625" style="1" customWidth="1"/>
    <col min="8725" max="8725" width="12.28515625" style="1" customWidth="1"/>
    <col min="8726" max="8726" width="10.42578125" style="1" customWidth="1"/>
    <col min="8727" max="8727" width="13.7109375" style="1" customWidth="1"/>
    <col min="8728" max="8728" width="17.28515625" style="1" customWidth="1"/>
    <col min="8729" max="8729" width="13.42578125" style="1" customWidth="1"/>
    <col min="8730" max="8964" width="9.140625" style="1"/>
    <col min="8965" max="8965" width="14.140625" style="1" customWidth="1"/>
    <col min="8966" max="8966" width="9.140625" style="1"/>
    <col min="8967" max="8967" width="14.140625" style="1" customWidth="1"/>
    <col min="8968" max="8968" width="9.140625" style="1"/>
    <col min="8969" max="8969" width="14.140625" style="1" customWidth="1"/>
    <col min="8970" max="8970" width="9.140625" style="1"/>
    <col min="8971" max="8971" width="14.140625" style="1" customWidth="1"/>
    <col min="8972" max="8972" width="13.7109375" style="1" customWidth="1"/>
    <col min="8973" max="8973" width="21.85546875" style="1" customWidth="1"/>
    <col min="8974" max="8976" width="11.140625" style="1" customWidth="1"/>
    <col min="8977" max="8977" width="12.28515625" style="1" customWidth="1"/>
    <col min="8978" max="8978" width="13" style="1" customWidth="1"/>
    <col min="8979" max="8979" width="11.42578125" style="1" customWidth="1"/>
    <col min="8980" max="8980" width="11.140625" style="1" customWidth="1"/>
    <col min="8981" max="8981" width="12.28515625" style="1" customWidth="1"/>
    <col min="8982" max="8982" width="10.42578125" style="1" customWidth="1"/>
    <col min="8983" max="8983" width="13.7109375" style="1" customWidth="1"/>
    <col min="8984" max="8984" width="17.28515625" style="1" customWidth="1"/>
    <col min="8985" max="8985" width="13.42578125" style="1" customWidth="1"/>
    <col min="8986" max="9220" width="9.140625" style="1"/>
    <col min="9221" max="9221" width="14.140625" style="1" customWidth="1"/>
    <col min="9222" max="9222" width="9.140625" style="1"/>
    <col min="9223" max="9223" width="14.140625" style="1" customWidth="1"/>
    <col min="9224" max="9224" width="9.140625" style="1"/>
    <col min="9225" max="9225" width="14.140625" style="1" customWidth="1"/>
    <col min="9226" max="9226" width="9.140625" style="1"/>
    <col min="9227" max="9227" width="14.140625" style="1" customWidth="1"/>
    <col min="9228" max="9228" width="13.7109375" style="1" customWidth="1"/>
    <col min="9229" max="9229" width="21.85546875" style="1" customWidth="1"/>
    <col min="9230" max="9232" width="11.140625" style="1" customWidth="1"/>
    <col min="9233" max="9233" width="12.28515625" style="1" customWidth="1"/>
    <col min="9234" max="9234" width="13" style="1" customWidth="1"/>
    <col min="9235" max="9235" width="11.42578125" style="1" customWidth="1"/>
    <col min="9236" max="9236" width="11.140625" style="1" customWidth="1"/>
    <col min="9237" max="9237" width="12.28515625" style="1" customWidth="1"/>
    <col min="9238" max="9238" width="10.42578125" style="1" customWidth="1"/>
    <col min="9239" max="9239" width="13.7109375" style="1" customWidth="1"/>
    <col min="9240" max="9240" width="17.28515625" style="1" customWidth="1"/>
    <col min="9241" max="9241" width="13.42578125" style="1" customWidth="1"/>
    <col min="9242" max="9476" width="9.140625" style="1"/>
    <col min="9477" max="9477" width="14.140625" style="1" customWidth="1"/>
    <col min="9478" max="9478" width="9.140625" style="1"/>
    <col min="9479" max="9479" width="14.140625" style="1" customWidth="1"/>
    <col min="9480" max="9480" width="9.140625" style="1"/>
    <col min="9481" max="9481" width="14.140625" style="1" customWidth="1"/>
    <col min="9482" max="9482" width="9.140625" style="1"/>
    <col min="9483" max="9483" width="14.140625" style="1" customWidth="1"/>
    <col min="9484" max="9484" width="13.7109375" style="1" customWidth="1"/>
    <col min="9485" max="9485" width="21.85546875" style="1" customWidth="1"/>
    <col min="9486" max="9488" width="11.140625" style="1" customWidth="1"/>
    <col min="9489" max="9489" width="12.28515625" style="1" customWidth="1"/>
    <col min="9490" max="9490" width="13" style="1" customWidth="1"/>
    <col min="9491" max="9491" width="11.42578125" style="1" customWidth="1"/>
    <col min="9492" max="9492" width="11.140625" style="1" customWidth="1"/>
    <col min="9493" max="9493" width="12.28515625" style="1" customWidth="1"/>
    <col min="9494" max="9494" width="10.42578125" style="1" customWidth="1"/>
    <col min="9495" max="9495" width="13.7109375" style="1" customWidth="1"/>
    <col min="9496" max="9496" width="17.28515625" style="1" customWidth="1"/>
    <col min="9497" max="9497" width="13.42578125" style="1" customWidth="1"/>
    <col min="9498" max="9732" width="9.140625" style="1"/>
    <col min="9733" max="9733" width="14.140625" style="1" customWidth="1"/>
    <col min="9734" max="9734" width="9.140625" style="1"/>
    <col min="9735" max="9735" width="14.140625" style="1" customWidth="1"/>
    <col min="9736" max="9736" width="9.140625" style="1"/>
    <col min="9737" max="9737" width="14.140625" style="1" customWidth="1"/>
    <col min="9738" max="9738" width="9.140625" style="1"/>
    <col min="9739" max="9739" width="14.140625" style="1" customWidth="1"/>
    <col min="9740" max="9740" width="13.7109375" style="1" customWidth="1"/>
    <col min="9741" max="9741" width="21.85546875" style="1" customWidth="1"/>
    <col min="9742" max="9744" width="11.140625" style="1" customWidth="1"/>
    <col min="9745" max="9745" width="12.28515625" style="1" customWidth="1"/>
    <col min="9746" max="9746" width="13" style="1" customWidth="1"/>
    <col min="9747" max="9747" width="11.42578125" style="1" customWidth="1"/>
    <col min="9748" max="9748" width="11.140625" style="1" customWidth="1"/>
    <col min="9749" max="9749" width="12.28515625" style="1" customWidth="1"/>
    <col min="9750" max="9750" width="10.42578125" style="1" customWidth="1"/>
    <col min="9751" max="9751" width="13.7109375" style="1" customWidth="1"/>
    <col min="9752" max="9752" width="17.28515625" style="1" customWidth="1"/>
    <col min="9753" max="9753" width="13.42578125" style="1" customWidth="1"/>
    <col min="9754" max="9988" width="9.140625" style="1"/>
    <col min="9989" max="9989" width="14.140625" style="1" customWidth="1"/>
    <col min="9990" max="9990" width="9.140625" style="1"/>
    <col min="9991" max="9991" width="14.140625" style="1" customWidth="1"/>
    <col min="9992" max="9992" width="9.140625" style="1"/>
    <col min="9993" max="9993" width="14.140625" style="1" customWidth="1"/>
    <col min="9994" max="9994" width="9.140625" style="1"/>
    <col min="9995" max="9995" width="14.140625" style="1" customWidth="1"/>
    <col min="9996" max="9996" width="13.7109375" style="1" customWidth="1"/>
    <col min="9997" max="9997" width="21.85546875" style="1" customWidth="1"/>
    <col min="9998" max="10000" width="11.140625" style="1" customWidth="1"/>
    <col min="10001" max="10001" width="12.28515625" style="1" customWidth="1"/>
    <col min="10002" max="10002" width="13" style="1" customWidth="1"/>
    <col min="10003" max="10003" width="11.42578125" style="1" customWidth="1"/>
    <col min="10004" max="10004" width="11.140625" style="1" customWidth="1"/>
    <col min="10005" max="10005" width="12.28515625" style="1" customWidth="1"/>
    <col min="10006" max="10006" width="10.42578125" style="1" customWidth="1"/>
    <col min="10007" max="10007" width="13.7109375" style="1" customWidth="1"/>
    <col min="10008" max="10008" width="17.28515625" style="1" customWidth="1"/>
    <col min="10009" max="10009" width="13.42578125" style="1" customWidth="1"/>
    <col min="10010" max="10244" width="9.140625" style="1"/>
    <col min="10245" max="10245" width="14.140625" style="1" customWidth="1"/>
    <col min="10246" max="10246" width="9.140625" style="1"/>
    <col min="10247" max="10247" width="14.140625" style="1" customWidth="1"/>
    <col min="10248" max="10248" width="9.140625" style="1"/>
    <col min="10249" max="10249" width="14.140625" style="1" customWidth="1"/>
    <col min="10250" max="10250" width="9.140625" style="1"/>
    <col min="10251" max="10251" width="14.140625" style="1" customWidth="1"/>
    <col min="10252" max="10252" width="13.7109375" style="1" customWidth="1"/>
    <col min="10253" max="10253" width="21.85546875" style="1" customWidth="1"/>
    <col min="10254" max="10256" width="11.140625" style="1" customWidth="1"/>
    <col min="10257" max="10257" width="12.28515625" style="1" customWidth="1"/>
    <col min="10258" max="10258" width="13" style="1" customWidth="1"/>
    <col min="10259" max="10259" width="11.42578125" style="1" customWidth="1"/>
    <col min="10260" max="10260" width="11.140625" style="1" customWidth="1"/>
    <col min="10261" max="10261" width="12.28515625" style="1" customWidth="1"/>
    <col min="10262" max="10262" width="10.42578125" style="1" customWidth="1"/>
    <col min="10263" max="10263" width="13.7109375" style="1" customWidth="1"/>
    <col min="10264" max="10264" width="17.28515625" style="1" customWidth="1"/>
    <col min="10265" max="10265" width="13.42578125" style="1" customWidth="1"/>
    <col min="10266" max="10500" width="9.140625" style="1"/>
    <col min="10501" max="10501" width="14.140625" style="1" customWidth="1"/>
    <col min="10502" max="10502" width="9.140625" style="1"/>
    <col min="10503" max="10503" width="14.140625" style="1" customWidth="1"/>
    <col min="10504" max="10504" width="9.140625" style="1"/>
    <col min="10505" max="10505" width="14.140625" style="1" customWidth="1"/>
    <col min="10506" max="10506" width="9.140625" style="1"/>
    <col min="10507" max="10507" width="14.140625" style="1" customWidth="1"/>
    <col min="10508" max="10508" width="13.7109375" style="1" customWidth="1"/>
    <col min="10509" max="10509" width="21.85546875" style="1" customWidth="1"/>
    <col min="10510" max="10512" width="11.140625" style="1" customWidth="1"/>
    <col min="10513" max="10513" width="12.28515625" style="1" customWidth="1"/>
    <col min="10514" max="10514" width="13" style="1" customWidth="1"/>
    <col min="10515" max="10515" width="11.42578125" style="1" customWidth="1"/>
    <col min="10516" max="10516" width="11.140625" style="1" customWidth="1"/>
    <col min="10517" max="10517" width="12.28515625" style="1" customWidth="1"/>
    <col min="10518" max="10518" width="10.42578125" style="1" customWidth="1"/>
    <col min="10519" max="10519" width="13.7109375" style="1" customWidth="1"/>
    <col min="10520" max="10520" width="17.28515625" style="1" customWidth="1"/>
    <col min="10521" max="10521" width="13.42578125" style="1" customWidth="1"/>
    <col min="10522" max="10756" width="9.140625" style="1"/>
    <col min="10757" max="10757" width="14.140625" style="1" customWidth="1"/>
    <col min="10758" max="10758" width="9.140625" style="1"/>
    <col min="10759" max="10759" width="14.140625" style="1" customWidth="1"/>
    <col min="10760" max="10760" width="9.140625" style="1"/>
    <col min="10761" max="10761" width="14.140625" style="1" customWidth="1"/>
    <col min="10762" max="10762" width="9.140625" style="1"/>
    <col min="10763" max="10763" width="14.140625" style="1" customWidth="1"/>
    <col min="10764" max="10764" width="13.7109375" style="1" customWidth="1"/>
    <col min="10765" max="10765" width="21.85546875" style="1" customWidth="1"/>
    <col min="10766" max="10768" width="11.140625" style="1" customWidth="1"/>
    <col min="10769" max="10769" width="12.28515625" style="1" customWidth="1"/>
    <col min="10770" max="10770" width="13" style="1" customWidth="1"/>
    <col min="10771" max="10771" width="11.42578125" style="1" customWidth="1"/>
    <col min="10772" max="10772" width="11.140625" style="1" customWidth="1"/>
    <col min="10773" max="10773" width="12.28515625" style="1" customWidth="1"/>
    <col min="10774" max="10774" width="10.42578125" style="1" customWidth="1"/>
    <col min="10775" max="10775" width="13.7109375" style="1" customWidth="1"/>
    <col min="10776" max="10776" width="17.28515625" style="1" customWidth="1"/>
    <col min="10777" max="10777" width="13.42578125" style="1" customWidth="1"/>
    <col min="10778" max="11012" width="9.140625" style="1"/>
    <col min="11013" max="11013" width="14.140625" style="1" customWidth="1"/>
    <col min="11014" max="11014" width="9.140625" style="1"/>
    <col min="11015" max="11015" width="14.140625" style="1" customWidth="1"/>
    <col min="11016" max="11016" width="9.140625" style="1"/>
    <col min="11017" max="11017" width="14.140625" style="1" customWidth="1"/>
    <col min="11018" max="11018" width="9.140625" style="1"/>
    <col min="11019" max="11019" width="14.140625" style="1" customWidth="1"/>
    <col min="11020" max="11020" width="13.7109375" style="1" customWidth="1"/>
    <col min="11021" max="11021" width="21.85546875" style="1" customWidth="1"/>
    <col min="11022" max="11024" width="11.140625" style="1" customWidth="1"/>
    <col min="11025" max="11025" width="12.28515625" style="1" customWidth="1"/>
    <col min="11026" max="11026" width="13" style="1" customWidth="1"/>
    <col min="11027" max="11027" width="11.42578125" style="1" customWidth="1"/>
    <col min="11028" max="11028" width="11.140625" style="1" customWidth="1"/>
    <col min="11029" max="11029" width="12.28515625" style="1" customWidth="1"/>
    <col min="11030" max="11030" width="10.42578125" style="1" customWidth="1"/>
    <col min="11031" max="11031" width="13.7109375" style="1" customWidth="1"/>
    <col min="11032" max="11032" width="17.28515625" style="1" customWidth="1"/>
    <col min="11033" max="11033" width="13.42578125" style="1" customWidth="1"/>
    <col min="11034" max="11268" width="9.140625" style="1"/>
    <col min="11269" max="11269" width="14.140625" style="1" customWidth="1"/>
    <col min="11270" max="11270" width="9.140625" style="1"/>
    <col min="11271" max="11271" width="14.140625" style="1" customWidth="1"/>
    <col min="11272" max="11272" width="9.140625" style="1"/>
    <col min="11273" max="11273" width="14.140625" style="1" customWidth="1"/>
    <col min="11274" max="11274" width="9.140625" style="1"/>
    <col min="11275" max="11275" width="14.140625" style="1" customWidth="1"/>
    <col min="11276" max="11276" width="13.7109375" style="1" customWidth="1"/>
    <col min="11277" max="11277" width="21.85546875" style="1" customWidth="1"/>
    <col min="11278" max="11280" width="11.140625" style="1" customWidth="1"/>
    <col min="11281" max="11281" width="12.28515625" style="1" customWidth="1"/>
    <col min="11282" max="11282" width="13" style="1" customWidth="1"/>
    <col min="11283" max="11283" width="11.42578125" style="1" customWidth="1"/>
    <col min="11284" max="11284" width="11.140625" style="1" customWidth="1"/>
    <col min="11285" max="11285" width="12.28515625" style="1" customWidth="1"/>
    <col min="11286" max="11286" width="10.42578125" style="1" customWidth="1"/>
    <col min="11287" max="11287" width="13.7109375" style="1" customWidth="1"/>
    <col min="11288" max="11288" width="17.28515625" style="1" customWidth="1"/>
    <col min="11289" max="11289" width="13.42578125" style="1" customWidth="1"/>
    <col min="11290" max="11524" width="9.140625" style="1"/>
    <col min="11525" max="11525" width="14.140625" style="1" customWidth="1"/>
    <col min="11526" max="11526" width="9.140625" style="1"/>
    <col min="11527" max="11527" width="14.140625" style="1" customWidth="1"/>
    <col min="11528" max="11528" width="9.140625" style="1"/>
    <col min="11529" max="11529" width="14.140625" style="1" customWidth="1"/>
    <col min="11530" max="11530" width="9.140625" style="1"/>
    <col min="11531" max="11531" width="14.140625" style="1" customWidth="1"/>
    <col min="11532" max="11532" width="13.7109375" style="1" customWidth="1"/>
    <col min="11533" max="11533" width="21.85546875" style="1" customWidth="1"/>
    <col min="11534" max="11536" width="11.140625" style="1" customWidth="1"/>
    <col min="11537" max="11537" width="12.28515625" style="1" customWidth="1"/>
    <col min="11538" max="11538" width="13" style="1" customWidth="1"/>
    <col min="11539" max="11539" width="11.42578125" style="1" customWidth="1"/>
    <col min="11540" max="11540" width="11.140625" style="1" customWidth="1"/>
    <col min="11541" max="11541" width="12.28515625" style="1" customWidth="1"/>
    <col min="11542" max="11542" width="10.42578125" style="1" customWidth="1"/>
    <col min="11543" max="11543" width="13.7109375" style="1" customWidth="1"/>
    <col min="11544" max="11544" width="17.28515625" style="1" customWidth="1"/>
    <col min="11545" max="11545" width="13.42578125" style="1" customWidth="1"/>
    <col min="11546" max="11780" width="9.140625" style="1"/>
    <col min="11781" max="11781" width="14.140625" style="1" customWidth="1"/>
    <col min="11782" max="11782" width="9.140625" style="1"/>
    <col min="11783" max="11783" width="14.140625" style="1" customWidth="1"/>
    <col min="11784" max="11784" width="9.140625" style="1"/>
    <col min="11785" max="11785" width="14.140625" style="1" customWidth="1"/>
    <col min="11786" max="11786" width="9.140625" style="1"/>
    <col min="11787" max="11787" width="14.140625" style="1" customWidth="1"/>
    <col min="11788" max="11788" width="13.7109375" style="1" customWidth="1"/>
    <col min="11789" max="11789" width="21.85546875" style="1" customWidth="1"/>
    <col min="11790" max="11792" width="11.140625" style="1" customWidth="1"/>
    <col min="11793" max="11793" width="12.28515625" style="1" customWidth="1"/>
    <col min="11794" max="11794" width="13" style="1" customWidth="1"/>
    <col min="11795" max="11795" width="11.42578125" style="1" customWidth="1"/>
    <col min="11796" max="11796" width="11.140625" style="1" customWidth="1"/>
    <col min="11797" max="11797" width="12.28515625" style="1" customWidth="1"/>
    <col min="11798" max="11798" width="10.42578125" style="1" customWidth="1"/>
    <col min="11799" max="11799" width="13.7109375" style="1" customWidth="1"/>
    <col min="11800" max="11800" width="17.28515625" style="1" customWidth="1"/>
    <col min="11801" max="11801" width="13.42578125" style="1" customWidth="1"/>
    <col min="11802" max="12036" width="9.140625" style="1"/>
    <col min="12037" max="12037" width="14.140625" style="1" customWidth="1"/>
    <col min="12038" max="12038" width="9.140625" style="1"/>
    <col min="12039" max="12039" width="14.140625" style="1" customWidth="1"/>
    <col min="12040" max="12040" width="9.140625" style="1"/>
    <col min="12041" max="12041" width="14.140625" style="1" customWidth="1"/>
    <col min="12042" max="12042" width="9.140625" style="1"/>
    <col min="12043" max="12043" width="14.140625" style="1" customWidth="1"/>
    <col min="12044" max="12044" width="13.7109375" style="1" customWidth="1"/>
    <col min="12045" max="12045" width="21.85546875" style="1" customWidth="1"/>
    <col min="12046" max="12048" width="11.140625" style="1" customWidth="1"/>
    <col min="12049" max="12049" width="12.28515625" style="1" customWidth="1"/>
    <col min="12050" max="12050" width="13" style="1" customWidth="1"/>
    <col min="12051" max="12051" width="11.42578125" style="1" customWidth="1"/>
    <col min="12052" max="12052" width="11.140625" style="1" customWidth="1"/>
    <col min="12053" max="12053" width="12.28515625" style="1" customWidth="1"/>
    <col min="12054" max="12054" width="10.42578125" style="1" customWidth="1"/>
    <col min="12055" max="12055" width="13.7109375" style="1" customWidth="1"/>
    <col min="12056" max="12056" width="17.28515625" style="1" customWidth="1"/>
    <col min="12057" max="12057" width="13.42578125" style="1" customWidth="1"/>
    <col min="12058" max="12292" width="9.140625" style="1"/>
    <col min="12293" max="12293" width="14.140625" style="1" customWidth="1"/>
    <col min="12294" max="12294" width="9.140625" style="1"/>
    <col min="12295" max="12295" width="14.140625" style="1" customWidth="1"/>
    <col min="12296" max="12296" width="9.140625" style="1"/>
    <col min="12297" max="12297" width="14.140625" style="1" customWidth="1"/>
    <col min="12298" max="12298" width="9.140625" style="1"/>
    <col min="12299" max="12299" width="14.140625" style="1" customWidth="1"/>
    <col min="12300" max="12300" width="13.7109375" style="1" customWidth="1"/>
    <col min="12301" max="12301" width="21.85546875" style="1" customWidth="1"/>
    <col min="12302" max="12304" width="11.140625" style="1" customWidth="1"/>
    <col min="12305" max="12305" width="12.28515625" style="1" customWidth="1"/>
    <col min="12306" max="12306" width="13" style="1" customWidth="1"/>
    <col min="12307" max="12307" width="11.42578125" style="1" customWidth="1"/>
    <col min="12308" max="12308" width="11.140625" style="1" customWidth="1"/>
    <col min="12309" max="12309" width="12.28515625" style="1" customWidth="1"/>
    <col min="12310" max="12310" width="10.42578125" style="1" customWidth="1"/>
    <col min="12311" max="12311" width="13.7109375" style="1" customWidth="1"/>
    <col min="12312" max="12312" width="17.28515625" style="1" customWidth="1"/>
    <col min="12313" max="12313" width="13.42578125" style="1" customWidth="1"/>
    <col min="12314" max="12548" width="9.140625" style="1"/>
    <col min="12549" max="12549" width="14.140625" style="1" customWidth="1"/>
    <col min="12550" max="12550" width="9.140625" style="1"/>
    <col min="12551" max="12551" width="14.140625" style="1" customWidth="1"/>
    <col min="12552" max="12552" width="9.140625" style="1"/>
    <col min="12553" max="12553" width="14.140625" style="1" customWidth="1"/>
    <col min="12554" max="12554" width="9.140625" style="1"/>
    <col min="12555" max="12555" width="14.140625" style="1" customWidth="1"/>
    <col min="12556" max="12556" width="13.7109375" style="1" customWidth="1"/>
    <col min="12557" max="12557" width="21.85546875" style="1" customWidth="1"/>
    <col min="12558" max="12560" width="11.140625" style="1" customWidth="1"/>
    <col min="12561" max="12561" width="12.28515625" style="1" customWidth="1"/>
    <col min="12562" max="12562" width="13" style="1" customWidth="1"/>
    <col min="12563" max="12563" width="11.42578125" style="1" customWidth="1"/>
    <col min="12564" max="12564" width="11.140625" style="1" customWidth="1"/>
    <col min="12565" max="12565" width="12.28515625" style="1" customWidth="1"/>
    <col min="12566" max="12566" width="10.42578125" style="1" customWidth="1"/>
    <col min="12567" max="12567" width="13.7109375" style="1" customWidth="1"/>
    <col min="12568" max="12568" width="17.28515625" style="1" customWidth="1"/>
    <col min="12569" max="12569" width="13.42578125" style="1" customWidth="1"/>
    <col min="12570" max="12804" width="9.140625" style="1"/>
    <col min="12805" max="12805" width="14.140625" style="1" customWidth="1"/>
    <col min="12806" max="12806" width="9.140625" style="1"/>
    <col min="12807" max="12807" width="14.140625" style="1" customWidth="1"/>
    <col min="12808" max="12808" width="9.140625" style="1"/>
    <col min="12809" max="12809" width="14.140625" style="1" customWidth="1"/>
    <col min="12810" max="12810" width="9.140625" style="1"/>
    <col min="12811" max="12811" width="14.140625" style="1" customWidth="1"/>
    <col min="12812" max="12812" width="13.7109375" style="1" customWidth="1"/>
    <col min="12813" max="12813" width="21.85546875" style="1" customWidth="1"/>
    <col min="12814" max="12816" width="11.140625" style="1" customWidth="1"/>
    <col min="12817" max="12817" width="12.28515625" style="1" customWidth="1"/>
    <col min="12818" max="12818" width="13" style="1" customWidth="1"/>
    <col min="12819" max="12819" width="11.42578125" style="1" customWidth="1"/>
    <col min="12820" max="12820" width="11.140625" style="1" customWidth="1"/>
    <col min="12821" max="12821" width="12.28515625" style="1" customWidth="1"/>
    <col min="12822" max="12822" width="10.42578125" style="1" customWidth="1"/>
    <col min="12823" max="12823" width="13.7109375" style="1" customWidth="1"/>
    <col min="12824" max="12824" width="17.28515625" style="1" customWidth="1"/>
    <col min="12825" max="12825" width="13.42578125" style="1" customWidth="1"/>
    <col min="12826" max="13060" width="9.140625" style="1"/>
    <col min="13061" max="13061" width="14.140625" style="1" customWidth="1"/>
    <col min="13062" max="13062" width="9.140625" style="1"/>
    <col min="13063" max="13063" width="14.140625" style="1" customWidth="1"/>
    <col min="13064" max="13064" width="9.140625" style="1"/>
    <col min="13065" max="13065" width="14.140625" style="1" customWidth="1"/>
    <col min="13066" max="13066" width="9.140625" style="1"/>
    <col min="13067" max="13067" width="14.140625" style="1" customWidth="1"/>
    <col min="13068" max="13068" width="13.7109375" style="1" customWidth="1"/>
    <col min="13069" max="13069" width="21.85546875" style="1" customWidth="1"/>
    <col min="13070" max="13072" width="11.140625" style="1" customWidth="1"/>
    <col min="13073" max="13073" width="12.28515625" style="1" customWidth="1"/>
    <col min="13074" max="13074" width="13" style="1" customWidth="1"/>
    <col min="13075" max="13075" width="11.42578125" style="1" customWidth="1"/>
    <col min="13076" max="13076" width="11.140625" style="1" customWidth="1"/>
    <col min="13077" max="13077" width="12.28515625" style="1" customWidth="1"/>
    <col min="13078" max="13078" width="10.42578125" style="1" customWidth="1"/>
    <col min="13079" max="13079" width="13.7109375" style="1" customWidth="1"/>
    <col min="13080" max="13080" width="17.28515625" style="1" customWidth="1"/>
    <col min="13081" max="13081" width="13.42578125" style="1" customWidth="1"/>
    <col min="13082" max="13316" width="9.140625" style="1"/>
    <col min="13317" max="13317" width="14.140625" style="1" customWidth="1"/>
    <col min="13318" max="13318" width="9.140625" style="1"/>
    <col min="13319" max="13319" width="14.140625" style="1" customWidth="1"/>
    <col min="13320" max="13320" width="9.140625" style="1"/>
    <col min="13321" max="13321" width="14.140625" style="1" customWidth="1"/>
    <col min="13322" max="13322" width="9.140625" style="1"/>
    <col min="13323" max="13323" width="14.140625" style="1" customWidth="1"/>
    <col min="13324" max="13324" width="13.7109375" style="1" customWidth="1"/>
    <col min="13325" max="13325" width="21.85546875" style="1" customWidth="1"/>
    <col min="13326" max="13328" width="11.140625" style="1" customWidth="1"/>
    <col min="13329" max="13329" width="12.28515625" style="1" customWidth="1"/>
    <col min="13330" max="13330" width="13" style="1" customWidth="1"/>
    <col min="13331" max="13331" width="11.42578125" style="1" customWidth="1"/>
    <col min="13332" max="13332" width="11.140625" style="1" customWidth="1"/>
    <col min="13333" max="13333" width="12.28515625" style="1" customWidth="1"/>
    <col min="13334" max="13334" width="10.42578125" style="1" customWidth="1"/>
    <col min="13335" max="13335" width="13.7109375" style="1" customWidth="1"/>
    <col min="13336" max="13336" width="17.28515625" style="1" customWidth="1"/>
    <col min="13337" max="13337" width="13.42578125" style="1" customWidth="1"/>
    <col min="13338" max="13572" width="9.140625" style="1"/>
    <col min="13573" max="13573" width="14.140625" style="1" customWidth="1"/>
    <col min="13574" max="13574" width="9.140625" style="1"/>
    <col min="13575" max="13575" width="14.140625" style="1" customWidth="1"/>
    <col min="13576" max="13576" width="9.140625" style="1"/>
    <col min="13577" max="13577" width="14.140625" style="1" customWidth="1"/>
    <col min="13578" max="13578" width="9.140625" style="1"/>
    <col min="13579" max="13579" width="14.140625" style="1" customWidth="1"/>
    <col min="13580" max="13580" width="13.7109375" style="1" customWidth="1"/>
    <col min="13581" max="13581" width="21.85546875" style="1" customWidth="1"/>
    <col min="13582" max="13584" width="11.140625" style="1" customWidth="1"/>
    <col min="13585" max="13585" width="12.28515625" style="1" customWidth="1"/>
    <col min="13586" max="13586" width="13" style="1" customWidth="1"/>
    <col min="13587" max="13587" width="11.42578125" style="1" customWidth="1"/>
    <col min="13588" max="13588" width="11.140625" style="1" customWidth="1"/>
    <col min="13589" max="13589" width="12.28515625" style="1" customWidth="1"/>
    <col min="13590" max="13590" width="10.42578125" style="1" customWidth="1"/>
    <col min="13591" max="13591" width="13.7109375" style="1" customWidth="1"/>
    <col min="13592" max="13592" width="17.28515625" style="1" customWidth="1"/>
    <col min="13593" max="13593" width="13.42578125" style="1" customWidth="1"/>
    <col min="13594" max="13828" width="9.140625" style="1"/>
    <col min="13829" max="13829" width="14.140625" style="1" customWidth="1"/>
    <col min="13830" max="13830" width="9.140625" style="1"/>
    <col min="13831" max="13831" width="14.140625" style="1" customWidth="1"/>
    <col min="13832" max="13832" width="9.140625" style="1"/>
    <col min="13833" max="13833" width="14.140625" style="1" customWidth="1"/>
    <col min="13834" max="13834" width="9.140625" style="1"/>
    <col min="13835" max="13835" width="14.140625" style="1" customWidth="1"/>
    <col min="13836" max="13836" width="13.7109375" style="1" customWidth="1"/>
    <col min="13837" max="13837" width="21.85546875" style="1" customWidth="1"/>
    <col min="13838" max="13840" width="11.140625" style="1" customWidth="1"/>
    <col min="13841" max="13841" width="12.28515625" style="1" customWidth="1"/>
    <col min="13842" max="13842" width="13" style="1" customWidth="1"/>
    <col min="13843" max="13843" width="11.42578125" style="1" customWidth="1"/>
    <col min="13844" max="13844" width="11.140625" style="1" customWidth="1"/>
    <col min="13845" max="13845" width="12.28515625" style="1" customWidth="1"/>
    <col min="13846" max="13846" width="10.42578125" style="1" customWidth="1"/>
    <col min="13847" max="13847" width="13.7109375" style="1" customWidth="1"/>
    <col min="13848" max="13848" width="17.28515625" style="1" customWidth="1"/>
    <col min="13849" max="13849" width="13.42578125" style="1" customWidth="1"/>
    <col min="13850" max="14084" width="9.140625" style="1"/>
    <col min="14085" max="14085" width="14.140625" style="1" customWidth="1"/>
    <col min="14086" max="14086" width="9.140625" style="1"/>
    <col min="14087" max="14087" width="14.140625" style="1" customWidth="1"/>
    <col min="14088" max="14088" width="9.140625" style="1"/>
    <col min="14089" max="14089" width="14.140625" style="1" customWidth="1"/>
    <col min="14090" max="14090" width="9.140625" style="1"/>
    <col min="14091" max="14091" width="14.140625" style="1" customWidth="1"/>
    <col min="14092" max="14092" width="13.7109375" style="1" customWidth="1"/>
    <col min="14093" max="14093" width="21.85546875" style="1" customWidth="1"/>
    <col min="14094" max="14096" width="11.140625" style="1" customWidth="1"/>
    <col min="14097" max="14097" width="12.28515625" style="1" customWidth="1"/>
    <col min="14098" max="14098" width="13" style="1" customWidth="1"/>
    <col min="14099" max="14099" width="11.42578125" style="1" customWidth="1"/>
    <col min="14100" max="14100" width="11.140625" style="1" customWidth="1"/>
    <col min="14101" max="14101" width="12.28515625" style="1" customWidth="1"/>
    <col min="14102" max="14102" width="10.42578125" style="1" customWidth="1"/>
    <col min="14103" max="14103" width="13.7109375" style="1" customWidth="1"/>
    <col min="14104" max="14104" width="17.28515625" style="1" customWidth="1"/>
    <col min="14105" max="14105" width="13.42578125" style="1" customWidth="1"/>
    <col min="14106" max="14340" width="9.140625" style="1"/>
    <col min="14341" max="14341" width="14.140625" style="1" customWidth="1"/>
    <col min="14342" max="14342" width="9.140625" style="1"/>
    <col min="14343" max="14343" width="14.140625" style="1" customWidth="1"/>
    <col min="14344" max="14344" width="9.140625" style="1"/>
    <col min="14345" max="14345" width="14.140625" style="1" customWidth="1"/>
    <col min="14346" max="14346" width="9.140625" style="1"/>
    <col min="14347" max="14347" width="14.140625" style="1" customWidth="1"/>
    <col min="14348" max="14348" width="13.7109375" style="1" customWidth="1"/>
    <col min="14349" max="14349" width="21.85546875" style="1" customWidth="1"/>
    <col min="14350" max="14352" width="11.140625" style="1" customWidth="1"/>
    <col min="14353" max="14353" width="12.28515625" style="1" customWidth="1"/>
    <col min="14354" max="14354" width="13" style="1" customWidth="1"/>
    <col min="14355" max="14355" width="11.42578125" style="1" customWidth="1"/>
    <col min="14356" max="14356" width="11.140625" style="1" customWidth="1"/>
    <col min="14357" max="14357" width="12.28515625" style="1" customWidth="1"/>
    <col min="14358" max="14358" width="10.42578125" style="1" customWidth="1"/>
    <col min="14359" max="14359" width="13.7109375" style="1" customWidth="1"/>
    <col min="14360" max="14360" width="17.28515625" style="1" customWidth="1"/>
    <col min="14361" max="14361" width="13.42578125" style="1" customWidth="1"/>
    <col min="14362" max="14596" width="9.140625" style="1"/>
    <col min="14597" max="14597" width="14.140625" style="1" customWidth="1"/>
    <col min="14598" max="14598" width="9.140625" style="1"/>
    <col min="14599" max="14599" width="14.140625" style="1" customWidth="1"/>
    <col min="14600" max="14600" width="9.140625" style="1"/>
    <col min="14601" max="14601" width="14.140625" style="1" customWidth="1"/>
    <col min="14602" max="14602" width="9.140625" style="1"/>
    <col min="14603" max="14603" width="14.140625" style="1" customWidth="1"/>
    <col min="14604" max="14604" width="13.7109375" style="1" customWidth="1"/>
    <col min="14605" max="14605" width="21.85546875" style="1" customWidth="1"/>
    <col min="14606" max="14608" width="11.140625" style="1" customWidth="1"/>
    <col min="14609" max="14609" width="12.28515625" style="1" customWidth="1"/>
    <col min="14610" max="14610" width="13" style="1" customWidth="1"/>
    <col min="14611" max="14611" width="11.42578125" style="1" customWidth="1"/>
    <col min="14612" max="14612" width="11.140625" style="1" customWidth="1"/>
    <col min="14613" max="14613" width="12.28515625" style="1" customWidth="1"/>
    <col min="14614" max="14614" width="10.42578125" style="1" customWidth="1"/>
    <col min="14615" max="14615" width="13.7109375" style="1" customWidth="1"/>
    <col min="14616" max="14616" width="17.28515625" style="1" customWidth="1"/>
    <col min="14617" max="14617" width="13.42578125" style="1" customWidth="1"/>
    <col min="14618" max="14852" width="9.140625" style="1"/>
    <col min="14853" max="14853" width="14.140625" style="1" customWidth="1"/>
    <col min="14854" max="14854" width="9.140625" style="1"/>
    <col min="14855" max="14855" width="14.140625" style="1" customWidth="1"/>
    <col min="14856" max="14856" width="9.140625" style="1"/>
    <col min="14857" max="14857" width="14.140625" style="1" customWidth="1"/>
    <col min="14858" max="14858" width="9.140625" style="1"/>
    <col min="14859" max="14859" width="14.140625" style="1" customWidth="1"/>
    <col min="14860" max="14860" width="13.7109375" style="1" customWidth="1"/>
    <col min="14861" max="14861" width="21.85546875" style="1" customWidth="1"/>
    <col min="14862" max="14864" width="11.140625" style="1" customWidth="1"/>
    <col min="14865" max="14865" width="12.28515625" style="1" customWidth="1"/>
    <col min="14866" max="14866" width="13" style="1" customWidth="1"/>
    <col min="14867" max="14867" width="11.42578125" style="1" customWidth="1"/>
    <col min="14868" max="14868" width="11.140625" style="1" customWidth="1"/>
    <col min="14869" max="14869" width="12.28515625" style="1" customWidth="1"/>
    <col min="14870" max="14870" width="10.42578125" style="1" customWidth="1"/>
    <col min="14871" max="14871" width="13.7109375" style="1" customWidth="1"/>
    <col min="14872" max="14872" width="17.28515625" style="1" customWidth="1"/>
    <col min="14873" max="14873" width="13.42578125" style="1" customWidth="1"/>
    <col min="14874" max="15108" width="9.140625" style="1"/>
    <col min="15109" max="15109" width="14.140625" style="1" customWidth="1"/>
    <col min="15110" max="15110" width="9.140625" style="1"/>
    <col min="15111" max="15111" width="14.140625" style="1" customWidth="1"/>
    <col min="15112" max="15112" width="9.140625" style="1"/>
    <col min="15113" max="15113" width="14.140625" style="1" customWidth="1"/>
    <col min="15114" max="15114" width="9.140625" style="1"/>
    <col min="15115" max="15115" width="14.140625" style="1" customWidth="1"/>
    <col min="15116" max="15116" width="13.7109375" style="1" customWidth="1"/>
    <col min="15117" max="15117" width="21.85546875" style="1" customWidth="1"/>
    <col min="15118" max="15120" width="11.140625" style="1" customWidth="1"/>
    <col min="15121" max="15121" width="12.28515625" style="1" customWidth="1"/>
    <col min="15122" max="15122" width="13" style="1" customWidth="1"/>
    <col min="15123" max="15123" width="11.42578125" style="1" customWidth="1"/>
    <col min="15124" max="15124" width="11.140625" style="1" customWidth="1"/>
    <col min="15125" max="15125" width="12.28515625" style="1" customWidth="1"/>
    <col min="15126" max="15126" width="10.42578125" style="1" customWidth="1"/>
    <col min="15127" max="15127" width="13.7109375" style="1" customWidth="1"/>
    <col min="15128" max="15128" width="17.28515625" style="1" customWidth="1"/>
    <col min="15129" max="15129" width="13.42578125" style="1" customWidth="1"/>
    <col min="15130" max="15364" width="9.140625" style="1"/>
    <col min="15365" max="15365" width="14.140625" style="1" customWidth="1"/>
    <col min="15366" max="15366" width="9.140625" style="1"/>
    <col min="15367" max="15367" width="14.140625" style="1" customWidth="1"/>
    <col min="15368" max="15368" width="9.140625" style="1"/>
    <col min="15369" max="15369" width="14.140625" style="1" customWidth="1"/>
    <col min="15370" max="15370" width="9.140625" style="1"/>
    <col min="15371" max="15371" width="14.140625" style="1" customWidth="1"/>
    <col min="15372" max="15372" width="13.7109375" style="1" customWidth="1"/>
    <col min="15373" max="15373" width="21.85546875" style="1" customWidth="1"/>
    <col min="15374" max="15376" width="11.140625" style="1" customWidth="1"/>
    <col min="15377" max="15377" width="12.28515625" style="1" customWidth="1"/>
    <col min="15378" max="15378" width="13" style="1" customWidth="1"/>
    <col min="15379" max="15379" width="11.42578125" style="1" customWidth="1"/>
    <col min="15380" max="15380" width="11.140625" style="1" customWidth="1"/>
    <col min="15381" max="15381" width="12.28515625" style="1" customWidth="1"/>
    <col min="15382" max="15382" width="10.42578125" style="1" customWidth="1"/>
    <col min="15383" max="15383" width="13.7109375" style="1" customWidth="1"/>
    <col min="15384" max="15384" width="17.28515625" style="1" customWidth="1"/>
    <col min="15385" max="15385" width="13.42578125" style="1" customWidth="1"/>
    <col min="15386" max="15620" width="9.140625" style="1"/>
    <col min="15621" max="15621" width="14.140625" style="1" customWidth="1"/>
    <col min="15622" max="15622" width="9.140625" style="1"/>
    <col min="15623" max="15623" width="14.140625" style="1" customWidth="1"/>
    <col min="15624" max="15624" width="9.140625" style="1"/>
    <col min="15625" max="15625" width="14.140625" style="1" customWidth="1"/>
    <col min="15626" max="15626" width="9.140625" style="1"/>
    <col min="15627" max="15627" width="14.140625" style="1" customWidth="1"/>
    <col min="15628" max="15628" width="13.7109375" style="1" customWidth="1"/>
    <col min="15629" max="15629" width="21.85546875" style="1" customWidth="1"/>
    <col min="15630" max="15632" width="11.140625" style="1" customWidth="1"/>
    <col min="15633" max="15633" width="12.28515625" style="1" customWidth="1"/>
    <col min="15634" max="15634" width="13" style="1" customWidth="1"/>
    <col min="15635" max="15635" width="11.42578125" style="1" customWidth="1"/>
    <col min="15636" max="15636" width="11.140625" style="1" customWidth="1"/>
    <col min="15637" max="15637" width="12.28515625" style="1" customWidth="1"/>
    <col min="15638" max="15638" width="10.42578125" style="1" customWidth="1"/>
    <col min="15639" max="15639" width="13.7109375" style="1" customWidth="1"/>
    <col min="15640" max="15640" width="17.28515625" style="1" customWidth="1"/>
    <col min="15641" max="15641" width="13.42578125" style="1" customWidth="1"/>
    <col min="15642" max="15876" width="9.140625" style="1"/>
    <col min="15877" max="15877" width="14.140625" style="1" customWidth="1"/>
    <col min="15878" max="15878" width="9.140625" style="1"/>
    <col min="15879" max="15879" width="14.140625" style="1" customWidth="1"/>
    <col min="15880" max="15880" width="9.140625" style="1"/>
    <col min="15881" max="15881" width="14.140625" style="1" customWidth="1"/>
    <col min="15882" max="15882" width="9.140625" style="1"/>
    <col min="15883" max="15883" width="14.140625" style="1" customWidth="1"/>
    <col min="15884" max="15884" width="13.7109375" style="1" customWidth="1"/>
    <col min="15885" max="15885" width="21.85546875" style="1" customWidth="1"/>
    <col min="15886" max="15888" width="11.140625" style="1" customWidth="1"/>
    <col min="15889" max="15889" width="12.28515625" style="1" customWidth="1"/>
    <col min="15890" max="15890" width="13" style="1" customWidth="1"/>
    <col min="15891" max="15891" width="11.42578125" style="1" customWidth="1"/>
    <col min="15892" max="15892" width="11.140625" style="1" customWidth="1"/>
    <col min="15893" max="15893" width="12.28515625" style="1" customWidth="1"/>
    <col min="15894" max="15894" width="10.42578125" style="1" customWidth="1"/>
    <col min="15895" max="15895" width="13.7109375" style="1" customWidth="1"/>
    <col min="15896" max="15896" width="17.28515625" style="1" customWidth="1"/>
    <col min="15897" max="15897" width="13.42578125" style="1" customWidth="1"/>
    <col min="15898" max="16132" width="9.140625" style="1"/>
    <col min="16133" max="16133" width="14.140625" style="1" customWidth="1"/>
    <col min="16134" max="16134" width="9.140625" style="1"/>
    <col min="16135" max="16135" width="14.140625" style="1" customWidth="1"/>
    <col min="16136" max="16136" width="9.140625" style="1"/>
    <col min="16137" max="16137" width="14.140625" style="1" customWidth="1"/>
    <col min="16138" max="16138" width="9.140625" style="1"/>
    <col min="16139" max="16139" width="14.140625" style="1" customWidth="1"/>
    <col min="16140" max="16140" width="13.7109375" style="1" customWidth="1"/>
    <col min="16141" max="16141" width="21.85546875" style="1" customWidth="1"/>
    <col min="16142" max="16144" width="11.140625" style="1" customWidth="1"/>
    <col min="16145" max="16145" width="12.28515625" style="1" customWidth="1"/>
    <col min="16146" max="16146" width="13" style="1" customWidth="1"/>
    <col min="16147" max="16147" width="11.42578125" style="1" customWidth="1"/>
    <col min="16148" max="16148" width="11.140625" style="1" customWidth="1"/>
    <col min="16149" max="16149" width="12.28515625" style="1" customWidth="1"/>
    <col min="16150" max="16150" width="10.42578125" style="1" customWidth="1"/>
    <col min="16151" max="16151" width="13.7109375" style="1" customWidth="1"/>
    <col min="16152" max="16152" width="17.28515625" style="1" customWidth="1"/>
    <col min="16153" max="16153" width="13.42578125" style="1" customWidth="1"/>
    <col min="16154" max="16384" width="9.140625" style="1"/>
  </cols>
  <sheetData>
    <row r="12" spans="1:20">
      <c r="A12" s="48"/>
      <c r="B12" s="81"/>
      <c r="C12" s="81"/>
      <c r="D12" s="81"/>
      <c r="E12" s="81"/>
      <c r="F12" s="81"/>
      <c r="G12" s="81"/>
      <c r="H12" s="81"/>
      <c r="I12" s="81"/>
      <c r="J12" s="81"/>
      <c r="K12" s="81"/>
      <c r="L12" s="81"/>
      <c r="M12" s="81"/>
      <c r="N12" s="81"/>
      <c r="O12" s="81"/>
      <c r="P12" s="81"/>
      <c r="Q12" s="81"/>
      <c r="R12" s="81"/>
      <c r="S12" s="81"/>
      <c r="T12" s="81"/>
    </row>
    <row r="13" spans="1:20">
      <c r="A13" s="48"/>
      <c r="B13" s="81"/>
      <c r="C13" s="81"/>
      <c r="D13" s="81"/>
      <c r="E13" s="81"/>
      <c r="F13" s="81"/>
      <c r="G13" s="81"/>
      <c r="H13" s="81"/>
      <c r="I13" s="81"/>
      <c r="J13" s="81"/>
      <c r="K13" s="81"/>
      <c r="L13" s="81"/>
      <c r="M13" s="81"/>
      <c r="N13" s="81"/>
      <c r="O13" s="81"/>
      <c r="P13" s="81"/>
      <c r="Q13" s="81"/>
      <c r="R13" s="81"/>
      <c r="S13" s="81"/>
      <c r="T13" s="81"/>
    </row>
    <row r="14" spans="1:20">
      <c r="A14" s="48"/>
      <c r="B14" s="81"/>
      <c r="C14" s="81"/>
      <c r="D14" s="81"/>
      <c r="E14" s="81"/>
      <c r="F14" s="81"/>
      <c r="G14" s="81"/>
      <c r="H14" s="81"/>
      <c r="I14" s="81"/>
      <c r="J14" s="81"/>
      <c r="K14" s="81"/>
      <c r="L14" s="81"/>
      <c r="M14" s="81"/>
      <c r="N14" s="81"/>
      <c r="O14" s="81"/>
      <c r="P14" s="81"/>
      <c r="Q14" s="81"/>
      <c r="R14" s="81"/>
      <c r="S14" s="81"/>
      <c r="T14" s="81"/>
    </row>
    <row r="15" spans="1:20" ht="29.25">
      <c r="A15" s="48"/>
      <c r="B15" s="81"/>
      <c r="C15" s="81"/>
      <c r="D15" s="82"/>
      <c r="E15" s="82"/>
      <c r="F15" s="82"/>
      <c r="G15" s="82"/>
      <c r="H15" s="82"/>
      <c r="I15" s="82"/>
      <c r="J15" s="82"/>
      <c r="K15" s="82"/>
      <c r="L15" s="82"/>
      <c r="M15" s="81"/>
      <c r="N15" s="81"/>
      <c r="O15" s="81"/>
      <c r="P15" s="81"/>
      <c r="Q15" s="81"/>
      <c r="R15" s="81"/>
      <c r="S15" s="81"/>
      <c r="T15" s="81"/>
    </row>
    <row r="16" spans="1:20" ht="49.15" customHeight="1">
      <c r="A16" s="48"/>
      <c r="B16" s="81"/>
      <c r="C16" s="81"/>
      <c r="D16" s="83" t="s">
        <v>7</v>
      </c>
      <c r="E16" s="84">
        <v>0.93</v>
      </c>
      <c r="F16" s="85"/>
      <c r="G16" s="84">
        <v>0.93</v>
      </c>
      <c r="H16" s="85"/>
      <c r="I16" s="86"/>
      <c r="J16" s="87"/>
      <c r="K16" s="95">
        <f>0.93^2</f>
        <v>0.86490000000000011</v>
      </c>
      <c r="L16" s="82"/>
      <c r="M16" s="81"/>
      <c r="N16" s="81"/>
      <c r="O16" s="81"/>
      <c r="P16" s="81"/>
      <c r="Q16" s="81"/>
      <c r="R16" s="81"/>
      <c r="S16" s="81"/>
      <c r="T16" s="81"/>
    </row>
    <row r="17" spans="1:20" ht="29.25">
      <c r="A17" s="48"/>
      <c r="B17" s="81"/>
      <c r="C17" s="81"/>
      <c r="D17" s="82"/>
      <c r="E17" s="82"/>
      <c r="F17" s="82"/>
      <c r="G17" s="89"/>
      <c r="H17" s="82"/>
      <c r="I17" s="82"/>
      <c r="J17" s="82"/>
      <c r="K17" s="82"/>
      <c r="L17" s="82"/>
      <c r="M17" s="81"/>
      <c r="N17" s="81"/>
      <c r="O17" s="81"/>
      <c r="P17" s="81"/>
      <c r="Q17" s="81"/>
      <c r="R17" s="81"/>
      <c r="S17" s="81"/>
      <c r="T17" s="81"/>
    </row>
    <row r="18" spans="1:20" ht="29.25">
      <c r="A18" s="48"/>
      <c r="B18" s="81"/>
      <c r="C18" s="81"/>
      <c r="D18" s="82"/>
      <c r="E18" s="82"/>
      <c r="F18" s="82"/>
      <c r="G18" s="82"/>
      <c r="H18" s="82"/>
      <c r="I18" s="82"/>
      <c r="J18" s="82"/>
      <c r="K18" s="82"/>
      <c r="L18" s="82"/>
      <c r="M18" s="81"/>
      <c r="N18" s="81"/>
      <c r="O18" s="81"/>
      <c r="P18" s="81"/>
      <c r="Q18" s="81"/>
      <c r="R18" s="81"/>
      <c r="S18" s="81"/>
      <c r="T18" s="81"/>
    </row>
    <row r="19" spans="1:20" ht="29.25">
      <c r="A19" s="48"/>
      <c r="B19" s="81"/>
      <c r="C19" s="81"/>
      <c r="D19" s="82"/>
      <c r="E19" s="82"/>
      <c r="F19" s="82"/>
      <c r="G19" s="82"/>
      <c r="H19" s="82"/>
      <c r="I19" s="82"/>
      <c r="J19" s="82"/>
      <c r="K19" s="82"/>
      <c r="L19" s="82"/>
      <c r="M19" s="81"/>
      <c r="N19" s="81"/>
      <c r="O19" s="81"/>
      <c r="P19" s="81"/>
      <c r="Q19" s="81"/>
      <c r="R19" s="81"/>
      <c r="S19" s="81"/>
      <c r="T19" s="81"/>
    </row>
    <row r="20" spans="1:20" ht="45.6" customHeight="1">
      <c r="A20" s="48"/>
      <c r="B20" s="81"/>
      <c r="C20" s="81"/>
      <c r="D20" s="83" t="s">
        <v>8</v>
      </c>
      <c r="E20" s="84">
        <v>0.95</v>
      </c>
      <c r="F20" s="85"/>
      <c r="G20" s="84">
        <v>0.95</v>
      </c>
      <c r="H20" s="85"/>
      <c r="I20" s="84">
        <v>0.95</v>
      </c>
      <c r="J20" s="82"/>
      <c r="K20" s="88">
        <f>0.95^3</f>
        <v>0.85737499999999989</v>
      </c>
      <c r="L20" s="90"/>
      <c r="M20" s="81"/>
      <c r="N20" s="81"/>
      <c r="O20" s="81"/>
      <c r="P20" s="81"/>
      <c r="Q20" s="81"/>
      <c r="R20" s="81"/>
      <c r="S20" s="81"/>
      <c r="T20" s="81"/>
    </row>
    <row r="21" spans="1:20" ht="30" customHeight="1">
      <c r="A21" s="48"/>
      <c r="B21" s="81"/>
      <c r="C21" s="81"/>
      <c r="D21" s="82"/>
      <c r="E21" s="82"/>
      <c r="F21" s="82"/>
      <c r="G21" s="82"/>
      <c r="H21" s="82"/>
      <c r="I21" s="82"/>
      <c r="J21" s="82"/>
      <c r="K21" s="82"/>
      <c r="L21" s="82"/>
      <c r="M21" s="81"/>
      <c r="N21" s="81"/>
      <c r="O21" s="81"/>
      <c r="P21" s="81"/>
      <c r="Q21" s="81"/>
      <c r="R21" s="81"/>
      <c r="S21" s="81"/>
      <c r="T21" s="81"/>
    </row>
    <row r="22" spans="1:20" ht="33.6" customHeight="1">
      <c r="A22" s="48"/>
      <c r="B22" s="81"/>
      <c r="C22" s="81"/>
      <c r="D22" s="82"/>
      <c r="E22" s="82"/>
      <c r="F22" s="82"/>
      <c r="G22" s="82"/>
      <c r="H22" s="82"/>
      <c r="I22" s="82"/>
      <c r="J22" s="82"/>
      <c r="K22" s="82"/>
      <c r="L22" s="82"/>
      <c r="M22" s="81"/>
      <c r="N22" s="81"/>
      <c r="O22" s="81"/>
      <c r="P22" s="81"/>
      <c r="Q22" s="81"/>
      <c r="R22" s="81"/>
      <c r="S22" s="81"/>
      <c r="T22" s="81"/>
    </row>
    <row r="23" spans="1:20" ht="33.6" customHeight="1">
      <c r="A23" s="48"/>
      <c r="B23" s="81"/>
      <c r="C23" s="81"/>
      <c r="D23" s="82"/>
      <c r="E23" s="82"/>
      <c r="F23" s="82"/>
      <c r="G23" s="82"/>
      <c r="H23" s="82"/>
      <c r="I23" s="82"/>
      <c r="J23" s="82"/>
      <c r="K23" s="82"/>
      <c r="L23" s="82"/>
      <c r="M23" s="81"/>
      <c r="N23" s="81"/>
      <c r="O23" s="81"/>
      <c r="P23" s="81"/>
      <c r="Q23" s="81"/>
      <c r="R23" s="81"/>
      <c r="S23" s="84">
        <v>0.95</v>
      </c>
      <c r="T23" s="81"/>
    </row>
    <row r="24" spans="1:20" ht="31.15" customHeight="1">
      <c r="A24" s="48"/>
      <c r="B24" s="81"/>
      <c r="C24" s="81"/>
      <c r="D24" s="82"/>
      <c r="E24" s="84">
        <v>0.95</v>
      </c>
      <c r="F24" s="85"/>
      <c r="G24" s="82"/>
      <c r="H24" s="82"/>
      <c r="I24" s="84">
        <v>0.95</v>
      </c>
      <c r="J24" s="82"/>
      <c r="K24" s="82"/>
      <c r="L24" s="82"/>
      <c r="M24" s="81"/>
      <c r="N24" s="81"/>
      <c r="O24" s="81"/>
      <c r="P24" s="81"/>
      <c r="Q24" s="81"/>
      <c r="R24" s="81"/>
      <c r="S24" s="82"/>
      <c r="T24" s="81"/>
    </row>
    <row r="25" spans="1:20" ht="37.15" customHeight="1">
      <c r="A25" s="48"/>
      <c r="B25" s="81"/>
      <c r="C25" s="81"/>
      <c r="D25" s="83" t="s">
        <v>19</v>
      </c>
      <c r="E25" s="82"/>
      <c r="F25" s="82"/>
      <c r="G25" s="82"/>
      <c r="H25" s="82"/>
      <c r="I25" s="82"/>
      <c r="J25" s="82"/>
      <c r="K25" s="82"/>
      <c r="L25" s="82"/>
      <c r="M25" s="81"/>
      <c r="N25" s="81"/>
      <c r="O25" s="81"/>
      <c r="P25" s="81"/>
      <c r="Q25" s="81"/>
      <c r="R25" s="81"/>
      <c r="S25" s="84">
        <v>0.9</v>
      </c>
      <c r="T25" s="81"/>
    </row>
    <row r="26" spans="1:20" ht="35.450000000000003" customHeight="1">
      <c r="A26" s="48"/>
      <c r="B26" s="91"/>
      <c r="C26" s="91"/>
      <c r="D26" s="85"/>
      <c r="E26" s="84">
        <v>0.9</v>
      </c>
      <c r="F26" s="85"/>
      <c r="G26" s="84">
        <v>0.95</v>
      </c>
      <c r="H26" s="85"/>
      <c r="I26" s="84">
        <v>0.9</v>
      </c>
      <c r="J26" s="82"/>
      <c r="K26" s="88">
        <f>I28*G26*E28</f>
        <v>0.94052374999999988</v>
      </c>
      <c r="L26" s="82"/>
      <c r="M26" s="81"/>
      <c r="N26" s="81"/>
      <c r="O26" s="81"/>
      <c r="P26" s="81"/>
      <c r="Q26" s="81"/>
      <c r="R26" s="81"/>
      <c r="S26" s="82"/>
      <c r="T26" s="81"/>
    </row>
    <row r="27" spans="1:20" ht="15" customHeight="1">
      <c r="A27" s="48"/>
      <c r="B27" s="91"/>
      <c r="C27" s="91"/>
      <c r="D27" s="82"/>
      <c r="E27" s="82"/>
      <c r="F27" s="82"/>
      <c r="G27" s="82"/>
      <c r="H27" s="82"/>
      <c r="I27" s="82"/>
      <c r="J27" s="82"/>
      <c r="K27" s="82"/>
      <c r="L27" s="82"/>
      <c r="M27" s="81"/>
      <c r="N27" s="81"/>
      <c r="O27" s="81"/>
      <c r="P27" s="81"/>
      <c r="Q27" s="81"/>
      <c r="R27" s="81"/>
      <c r="S27" s="180">
        <f>0.9+(1-0.9)*0.95</f>
        <v>0.995</v>
      </c>
      <c r="T27" s="81"/>
    </row>
    <row r="28" spans="1:20" ht="33.75" customHeight="1">
      <c r="A28" s="48"/>
      <c r="B28" s="91"/>
      <c r="C28" s="91"/>
      <c r="D28" s="82"/>
      <c r="E28" s="92">
        <f>E26+(1-E26)*E24</f>
        <v>0.995</v>
      </c>
      <c r="F28" s="82"/>
      <c r="G28" s="82"/>
      <c r="H28" s="82"/>
      <c r="I28" s="92">
        <f>I26+(1-I26)*I24</f>
        <v>0.995</v>
      </c>
      <c r="J28" s="82"/>
      <c r="K28" s="82"/>
      <c r="L28" s="82"/>
      <c r="M28" s="81"/>
      <c r="N28" s="81"/>
      <c r="O28" s="81"/>
      <c r="P28" s="81"/>
      <c r="Q28" s="81"/>
      <c r="R28" s="81"/>
      <c r="S28" s="180"/>
      <c r="T28" s="81"/>
    </row>
    <row r="29" spans="1:20" ht="20.25" customHeight="1">
      <c r="A29" s="48"/>
      <c r="B29" s="91"/>
      <c r="C29" s="91"/>
      <c r="D29" s="82"/>
      <c r="E29" s="82"/>
      <c r="F29" s="82"/>
      <c r="G29" s="82"/>
      <c r="H29" s="82"/>
      <c r="I29" s="82"/>
      <c r="J29" s="82"/>
      <c r="K29" s="82"/>
      <c r="L29" s="82"/>
      <c r="M29" s="81"/>
      <c r="N29" s="81"/>
      <c r="O29" s="81"/>
      <c r="P29" s="81"/>
      <c r="Q29" s="81"/>
      <c r="R29" s="81"/>
      <c r="S29" s="81"/>
      <c r="T29" s="81"/>
    </row>
    <row r="30" spans="1:20" ht="28.5" customHeight="1">
      <c r="A30" s="48"/>
      <c r="B30" s="91"/>
      <c r="C30" s="91"/>
      <c r="D30" s="82"/>
      <c r="E30" s="82"/>
      <c r="F30" s="82"/>
      <c r="G30" s="82"/>
      <c r="H30" s="82"/>
      <c r="I30" s="82"/>
      <c r="J30" s="82"/>
      <c r="K30" s="82"/>
      <c r="L30" s="82"/>
      <c r="M30" s="81"/>
      <c r="N30" s="81"/>
      <c r="O30" s="81"/>
      <c r="P30" s="81"/>
      <c r="Q30" s="81"/>
      <c r="R30" s="81"/>
      <c r="S30" s="81"/>
      <c r="T30" s="81"/>
    </row>
    <row r="31" spans="1:20" ht="28.5" customHeight="1">
      <c r="A31" s="48"/>
      <c r="B31" s="91"/>
      <c r="C31" s="81"/>
      <c r="D31" s="82"/>
      <c r="E31" s="82"/>
      <c r="F31" s="82"/>
      <c r="G31" s="82"/>
      <c r="H31" s="82"/>
      <c r="I31" s="82"/>
      <c r="J31" s="82"/>
      <c r="K31" s="82"/>
      <c r="L31" s="82"/>
      <c r="M31" s="81"/>
      <c r="N31" s="81"/>
      <c r="O31" s="81"/>
      <c r="P31" s="81"/>
      <c r="Q31" s="81"/>
      <c r="R31" s="81"/>
      <c r="S31" s="81"/>
      <c r="T31" s="81"/>
    </row>
    <row r="32" spans="1:20" ht="35.450000000000003" customHeight="1">
      <c r="A32" s="48"/>
      <c r="B32" s="81"/>
      <c r="C32" s="93"/>
      <c r="D32" s="82"/>
      <c r="E32" s="84">
        <v>0.9</v>
      </c>
      <c r="F32" s="85"/>
      <c r="G32" s="84">
        <v>0.9</v>
      </c>
      <c r="H32" s="82"/>
      <c r="I32" s="84">
        <v>0.9</v>
      </c>
      <c r="J32" s="82"/>
      <c r="K32" s="82"/>
      <c r="L32" s="82"/>
      <c r="M32" s="81"/>
      <c r="N32" s="81"/>
      <c r="O32" s="81"/>
      <c r="P32" s="81"/>
      <c r="Q32" s="81"/>
      <c r="R32" s="81"/>
      <c r="S32" s="81"/>
      <c r="T32" s="81"/>
    </row>
    <row r="33" spans="1:20" ht="29.25">
      <c r="A33" s="48"/>
      <c r="B33" s="81"/>
      <c r="C33" s="91"/>
      <c r="D33" s="83" t="s">
        <v>20</v>
      </c>
      <c r="E33" s="82"/>
      <c r="F33" s="82"/>
      <c r="G33" s="82"/>
      <c r="H33" s="82"/>
      <c r="I33" s="82"/>
      <c r="J33" s="82"/>
      <c r="K33" s="82"/>
      <c r="L33" s="82"/>
      <c r="M33" s="81"/>
      <c r="N33" s="81"/>
      <c r="O33" s="81"/>
      <c r="P33" s="81"/>
      <c r="Q33" s="81"/>
      <c r="R33" s="81"/>
      <c r="S33" s="81"/>
      <c r="T33" s="81"/>
    </row>
    <row r="34" spans="1:20" ht="29.25">
      <c r="A34" s="48"/>
      <c r="B34" s="81"/>
      <c r="C34" s="91"/>
      <c r="D34" s="85"/>
      <c r="E34" s="84">
        <v>0.9</v>
      </c>
      <c r="F34" s="85"/>
      <c r="G34" s="84">
        <v>0.9</v>
      </c>
      <c r="H34" s="85"/>
      <c r="I34" s="84">
        <v>0.9</v>
      </c>
      <c r="J34" s="82"/>
      <c r="K34" s="82"/>
      <c r="L34" s="82"/>
      <c r="M34" s="81"/>
      <c r="N34" s="81"/>
      <c r="O34" s="81"/>
      <c r="P34" s="81"/>
      <c r="Q34" s="81"/>
      <c r="R34" s="81"/>
      <c r="S34" s="81"/>
      <c r="T34" s="81"/>
    </row>
    <row r="35" spans="1:20" ht="25.5" customHeight="1">
      <c r="A35" s="48"/>
      <c r="B35" s="81"/>
      <c r="C35" s="91"/>
      <c r="D35" s="82"/>
      <c r="E35" s="82"/>
      <c r="F35" s="82"/>
      <c r="G35" s="82"/>
      <c r="H35" s="82"/>
      <c r="I35" s="82"/>
      <c r="J35" s="82"/>
      <c r="K35" s="82"/>
      <c r="L35" s="82"/>
      <c r="M35" s="81"/>
      <c r="N35" s="81"/>
      <c r="O35" s="81"/>
      <c r="P35" s="81"/>
      <c r="Q35" s="81"/>
      <c r="R35" s="81"/>
      <c r="S35" s="81"/>
      <c r="T35" s="81"/>
    </row>
    <row r="36" spans="1:20" ht="42" customHeight="1">
      <c r="A36" s="48"/>
      <c r="B36" s="81"/>
      <c r="C36" s="91"/>
      <c r="D36" s="82"/>
      <c r="E36" s="92">
        <f>E34+(1-E34)*E32</f>
        <v>0.99</v>
      </c>
      <c r="F36" s="82"/>
      <c r="G36" s="92">
        <f>G34+(1-G34)*G32</f>
        <v>0.99</v>
      </c>
      <c r="H36" s="82"/>
      <c r="I36" s="92">
        <f>I34+(1-I34)*I32</f>
        <v>0.99</v>
      </c>
      <c r="J36" s="82"/>
      <c r="K36" s="88">
        <f>0.99^3</f>
        <v>0.97029899999999991</v>
      </c>
      <c r="L36" s="82"/>
      <c r="M36" s="81"/>
      <c r="N36" s="81"/>
      <c r="O36" s="81"/>
      <c r="P36" s="81"/>
      <c r="Q36" s="81"/>
      <c r="R36" s="81"/>
      <c r="S36" s="81"/>
      <c r="T36" s="81"/>
    </row>
    <row r="37" spans="1:20" ht="27.75" customHeight="1">
      <c r="A37" s="48"/>
      <c r="B37" s="81"/>
      <c r="C37" s="91"/>
      <c r="D37" s="82"/>
      <c r="E37" s="82"/>
      <c r="F37" s="82"/>
      <c r="G37" s="82"/>
      <c r="H37" s="82"/>
      <c r="I37" s="82"/>
      <c r="J37" s="82"/>
      <c r="K37" s="82"/>
      <c r="L37" s="82"/>
      <c r="M37" s="81"/>
      <c r="N37" s="81"/>
      <c r="O37" s="81"/>
      <c r="P37" s="81"/>
      <c r="Q37" s="81"/>
      <c r="R37" s="81"/>
      <c r="S37" s="81"/>
      <c r="T37" s="81"/>
    </row>
    <row r="38" spans="1:20" ht="27" customHeight="1">
      <c r="A38" s="48"/>
      <c r="B38" s="81"/>
      <c r="C38" s="91"/>
      <c r="D38" s="82"/>
      <c r="E38" s="82"/>
      <c r="F38" s="82"/>
      <c r="G38" s="82"/>
      <c r="H38" s="82"/>
      <c r="I38" s="82"/>
      <c r="J38" s="82"/>
      <c r="K38" s="82"/>
      <c r="L38" s="82"/>
      <c r="M38" s="81"/>
      <c r="N38" s="81"/>
      <c r="O38" s="81"/>
      <c r="P38" s="81"/>
      <c r="Q38" s="81"/>
      <c r="R38" s="81"/>
      <c r="S38" s="81"/>
      <c r="T38" s="81"/>
    </row>
    <row r="39" spans="1:20" ht="27" customHeight="1">
      <c r="A39" s="48"/>
      <c r="B39" s="81"/>
      <c r="C39" s="91"/>
      <c r="D39" s="82"/>
      <c r="E39" s="82"/>
      <c r="F39" s="82"/>
      <c r="G39" s="82"/>
      <c r="H39" s="82"/>
      <c r="I39" s="82"/>
      <c r="J39" s="82"/>
      <c r="K39" s="82"/>
      <c r="L39" s="82"/>
      <c r="M39" s="81"/>
      <c r="N39" s="81"/>
      <c r="O39" s="81"/>
      <c r="P39" s="81"/>
      <c r="Q39" s="81"/>
      <c r="R39" s="81"/>
      <c r="S39" s="81"/>
      <c r="T39" s="81"/>
    </row>
    <row r="40" spans="1:20" ht="36.6" customHeight="1">
      <c r="A40" s="48"/>
      <c r="B40" s="81"/>
      <c r="C40" s="91"/>
      <c r="D40" s="82"/>
      <c r="E40" s="84">
        <v>0.9</v>
      </c>
      <c r="F40" s="85"/>
      <c r="G40" s="84">
        <v>0.9</v>
      </c>
      <c r="H40" s="82"/>
      <c r="I40" s="84">
        <v>0.9</v>
      </c>
      <c r="J40" s="82"/>
      <c r="K40" s="82"/>
      <c r="L40" s="82"/>
      <c r="M40" s="81"/>
      <c r="N40" s="81"/>
      <c r="O40" s="81"/>
      <c r="P40" s="81"/>
      <c r="Q40" s="81"/>
      <c r="R40" s="81"/>
      <c r="S40" s="81"/>
      <c r="T40" s="81"/>
    </row>
    <row r="41" spans="1:20" ht="29.25">
      <c r="A41" s="48"/>
      <c r="B41" s="81"/>
      <c r="C41" s="81"/>
      <c r="D41" s="83" t="s">
        <v>26</v>
      </c>
      <c r="E41" s="82"/>
      <c r="F41" s="82"/>
      <c r="G41" s="82"/>
      <c r="H41" s="82"/>
      <c r="I41" s="82"/>
      <c r="J41" s="82"/>
      <c r="K41" s="84">
        <v>0.9</v>
      </c>
      <c r="L41" s="82"/>
      <c r="M41" s="81"/>
      <c r="N41" s="81"/>
      <c r="O41" s="81"/>
      <c r="P41" s="81"/>
      <c r="Q41" s="96"/>
      <c r="R41" s="96">
        <v>37</v>
      </c>
      <c r="S41" s="97"/>
      <c r="T41" s="97"/>
    </row>
    <row r="42" spans="1:20" ht="29.25">
      <c r="A42" s="48"/>
      <c r="B42" s="81"/>
      <c r="C42" s="81"/>
      <c r="D42" s="85"/>
      <c r="E42" s="84">
        <v>0.9</v>
      </c>
      <c r="F42" s="85"/>
      <c r="G42" s="84">
        <v>0.9</v>
      </c>
      <c r="H42" s="85"/>
      <c r="I42" s="84">
        <v>0.9</v>
      </c>
      <c r="J42" s="82"/>
      <c r="K42" s="82"/>
      <c r="L42" s="82"/>
      <c r="M42" s="81"/>
      <c r="N42" s="81"/>
      <c r="O42" s="81"/>
      <c r="P42" s="81"/>
      <c r="Q42" s="96"/>
      <c r="R42" s="96">
        <v>43</v>
      </c>
      <c r="S42" s="97"/>
      <c r="T42" s="97"/>
    </row>
    <row r="43" spans="1:20" ht="29.25">
      <c r="A43" s="48"/>
      <c r="B43" s="81"/>
      <c r="C43" s="81"/>
      <c r="D43" s="82"/>
      <c r="E43" s="82"/>
      <c r="F43" s="82"/>
      <c r="G43" s="82"/>
      <c r="H43" s="82"/>
      <c r="I43" s="82"/>
      <c r="J43" s="82"/>
      <c r="K43" s="82"/>
      <c r="L43" s="82"/>
      <c r="M43" s="81"/>
      <c r="N43" s="81"/>
      <c r="O43" s="81"/>
      <c r="P43" s="81"/>
      <c r="Q43" s="96"/>
      <c r="R43" s="96">
        <v>61</v>
      </c>
      <c r="S43" s="97"/>
      <c r="T43" s="97"/>
    </row>
    <row r="44" spans="1:20" ht="29.25">
      <c r="A44" s="48"/>
      <c r="B44" s="81"/>
      <c r="C44" s="81"/>
      <c r="D44" s="82"/>
      <c r="F44" s="82"/>
      <c r="G44" s="82"/>
      <c r="H44" s="82"/>
      <c r="I44" s="82"/>
      <c r="J44" s="82"/>
      <c r="K44" s="92">
        <f>0.9*0.9*0.9</f>
        <v>0.72900000000000009</v>
      </c>
      <c r="L44" s="82"/>
      <c r="M44" s="81"/>
      <c r="N44" s="81"/>
      <c r="O44" s="81"/>
      <c r="P44" s="81"/>
      <c r="Q44" s="96"/>
      <c r="R44" s="96">
        <v>30</v>
      </c>
      <c r="S44" s="97"/>
      <c r="T44" s="97"/>
    </row>
    <row r="45" spans="1:20" ht="29.25">
      <c r="A45" s="48"/>
      <c r="B45" s="81"/>
      <c r="C45" s="81"/>
      <c r="D45" s="82"/>
      <c r="E45" s="82"/>
      <c r="F45" s="82"/>
      <c r="G45" s="82"/>
      <c r="H45" s="82"/>
      <c r="I45" s="82"/>
      <c r="J45" s="82"/>
      <c r="K45" s="82"/>
      <c r="L45" s="82"/>
      <c r="M45" s="92">
        <v>0.9</v>
      </c>
      <c r="N45" s="81"/>
      <c r="O45" s="81"/>
      <c r="P45" s="81"/>
      <c r="Q45" s="98"/>
      <c r="R45" s="97"/>
      <c r="S45" s="97"/>
      <c r="T45" s="97"/>
    </row>
    <row r="46" spans="1:20" ht="29.25">
      <c r="A46" s="48"/>
      <c r="B46" s="81"/>
      <c r="C46" s="81"/>
      <c r="D46" s="82"/>
      <c r="E46" s="82"/>
      <c r="F46" s="82"/>
      <c r="G46" s="82"/>
      <c r="H46" s="82"/>
      <c r="I46" s="82"/>
      <c r="J46" s="82"/>
      <c r="K46" s="92">
        <f>0.9*0.9*0.9</f>
        <v>0.72900000000000009</v>
      </c>
      <c r="L46" s="82"/>
      <c r="M46" s="81"/>
      <c r="N46" s="81"/>
      <c r="O46" s="81"/>
      <c r="P46" s="81"/>
      <c r="Q46" s="98"/>
      <c r="R46" s="97"/>
      <c r="S46" s="97"/>
      <c r="T46" s="97"/>
    </row>
    <row r="47" spans="1:20">
      <c r="A47" s="48"/>
      <c r="B47" s="81"/>
      <c r="C47" s="81"/>
      <c r="D47" s="81"/>
      <c r="E47" s="81"/>
      <c r="F47" s="81"/>
      <c r="G47" s="81"/>
      <c r="H47" s="81"/>
      <c r="I47" s="81"/>
      <c r="J47" s="81"/>
      <c r="K47" s="81"/>
      <c r="L47" s="81"/>
      <c r="M47" s="81"/>
      <c r="N47" s="81"/>
      <c r="O47" s="81"/>
      <c r="P47" s="81"/>
      <c r="Q47" s="81"/>
      <c r="R47" s="81"/>
      <c r="S47" s="81"/>
      <c r="T47" s="81"/>
    </row>
    <row r="48" spans="1:20">
      <c r="A48" s="48"/>
      <c r="B48" s="81"/>
      <c r="C48" s="81"/>
      <c r="D48" s="81"/>
      <c r="E48" s="81"/>
      <c r="F48" s="81"/>
      <c r="G48" s="81"/>
      <c r="H48" s="81"/>
      <c r="I48" s="81"/>
      <c r="J48" s="81"/>
      <c r="K48" s="81"/>
      <c r="L48" s="81"/>
      <c r="M48" s="81"/>
      <c r="N48" s="81"/>
      <c r="O48" s="81"/>
      <c r="P48" s="81"/>
      <c r="Q48" s="81"/>
      <c r="R48" s="81"/>
      <c r="S48" s="81"/>
      <c r="T48" s="81"/>
    </row>
    <row r="49" spans="2:22">
      <c r="B49" s="28"/>
      <c r="C49" s="28"/>
      <c r="D49" s="28"/>
      <c r="E49" s="28"/>
      <c r="F49" s="28"/>
      <c r="G49" s="28"/>
      <c r="H49" s="28"/>
      <c r="I49" s="28"/>
      <c r="J49" s="28"/>
      <c r="K49" s="28"/>
      <c r="L49" s="28"/>
      <c r="M49" s="28"/>
      <c r="N49" s="28"/>
      <c r="O49" s="28"/>
      <c r="P49" s="28"/>
      <c r="Q49" s="28"/>
      <c r="R49" s="28"/>
      <c r="S49" s="28"/>
      <c r="T49" s="28"/>
      <c r="V49" s="24"/>
    </row>
    <row r="50" spans="2:22">
      <c r="B50" s="28"/>
      <c r="C50" s="28"/>
      <c r="D50" s="28"/>
      <c r="E50" s="28"/>
      <c r="F50" s="28"/>
      <c r="G50" s="28"/>
      <c r="H50" s="28"/>
      <c r="I50" s="28"/>
      <c r="J50" s="28"/>
      <c r="K50" s="28"/>
      <c r="L50" s="28"/>
      <c r="M50" s="28"/>
      <c r="N50" s="28"/>
      <c r="O50" s="28"/>
      <c r="P50" s="28"/>
      <c r="Q50" s="28"/>
      <c r="R50" s="28"/>
      <c r="S50" s="28"/>
      <c r="T50" s="28"/>
    </row>
    <row r="51" spans="2:22" ht="29.25">
      <c r="K51" s="92">
        <f>K44</f>
        <v>0.72900000000000009</v>
      </c>
    </row>
    <row r="54" spans="2:22" ht="29.25">
      <c r="K54" s="92">
        <f>M45</f>
        <v>0.9</v>
      </c>
    </row>
    <row r="55" spans="2:22" ht="29.25" customHeight="1"/>
    <row r="57" spans="2:22" ht="29.25">
      <c r="J57" s="181">
        <f>K46</f>
        <v>0.72900000000000009</v>
      </c>
      <c r="K57" s="181"/>
    </row>
    <row r="62" spans="2:22" ht="29.25">
      <c r="K62" s="103">
        <f>K51</f>
        <v>0.72900000000000009</v>
      </c>
    </row>
    <row r="63" spans="2:22" ht="29.25">
      <c r="M63" s="92">
        <f>0.729+0.729*(1-0.9)</f>
        <v>0.80189999999999995</v>
      </c>
    </row>
    <row r="64" spans="2:22" ht="29.25">
      <c r="K64" s="103">
        <f>K54</f>
        <v>0.9</v>
      </c>
    </row>
    <row r="70" spans="10:13" ht="29.25">
      <c r="K70" s="92">
        <f>0.729+0.729*(1-0.9)</f>
        <v>0.80189999999999995</v>
      </c>
    </row>
    <row r="71" spans="10:13">
      <c r="M71" s="179">
        <f>0.729+0.729*(1-0.8019)</f>
        <v>0.87341489999999999</v>
      </c>
    </row>
    <row r="72" spans="10:13">
      <c r="M72" s="179"/>
    </row>
    <row r="74" spans="10:13" ht="29.25">
      <c r="J74" s="181">
        <f>J57</f>
        <v>0.72900000000000009</v>
      </c>
      <c r="K74" s="181"/>
    </row>
  </sheetData>
  <mergeCells count="4">
    <mergeCell ref="M71:M72"/>
    <mergeCell ref="S27:S28"/>
    <mergeCell ref="J57:K57"/>
    <mergeCell ref="J74:K74"/>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
  <sheetViews>
    <sheetView showRowColHeaders="0" workbookViewId="0"/>
  </sheetViews>
  <sheetFormatPr defaultColWidth="9.140625" defaultRowHeight="15"/>
  <cols>
    <col min="1" max="16384" width="9.140625" style="7"/>
  </cols>
  <sheetData/>
  <sheetProtection password="C7B2" sheet="1" objects="1" scenarios="1"/>
  <pageMargins left="0.7" right="0.7" top="0.75" bottom="0.75" header="0.3" footer="0.3"/>
  <pageSetup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4:V52"/>
  <sheetViews>
    <sheetView zoomScale="60" zoomScaleNormal="60" workbookViewId="0"/>
  </sheetViews>
  <sheetFormatPr defaultColWidth="9.140625" defaultRowHeight="15"/>
  <cols>
    <col min="1" max="4" width="9.140625" style="1"/>
    <col min="5" max="5" width="25.5703125" style="1" customWidth="1"/>
    <col min="6" max="6" width="12.28515625" style="1" customWidth="1"/>
    <col min="7" max="7" width="27" style="1" customWidth="1"/>
    <col min="8" max="8" width="9.140625" style="1"/>
    <col min="9" max="9" width="24.42578125" style="1" customWidth="1"/>
    <col min="10" max="10" width="9.140625" style="1"/>
    <col min="11" max="11" width="27" style="1" customWidth="1"/>
    <col min="12" max="12" width="13.7109375" style="1" customWidth="1"/>
    <col min="13" max="13" width="21.85546875" style="1" customWidth="1"/>
    <col min="14" max="16" width="11.140625" style="1" customWidth="1"/>
    <col min="17" max="17" width="12.28515625" style="1" customWidth="1"/>
    <col min="18" max="18" width="13" style="1" customWidth="1"/>
    <col min="19" max="19" width="11.42578125" style="1" customWidth="1"/>
    <col min="20" max="20" width="11.140625" style="1" customWidth="1"/>
    <col min="21" max="21" width="12.28515625" style="1" customWidth="1"/>
    <col min="22" max="22" width="10.42578125" style="1" customWidth="1"/>
    <col min="23" max="23" width="13.7109375" style="1" customWidth="1"/>
    <col min="24" max="24" width="17.28515625" style="1" bestFit="1" customWidth="1"/>
    <col min="25" max="25" width="13.42578125" style="1" customWidth="1"/>
    <col min="26" max="260" width="9.140625" style="1"/>
    <col min="261" max="261" width="14.140625" style="1" bestFit="1" customWidth="1"/>
    <col min="262" max="262" width="9.140625" style="1"/>
    <col min="263" max="263" width="14.140625" style="1" bestFit="1" customWidth="1"/>
    <col min="264" max="264" width="9.140625" style="1"/>
    <col min="265" max="265" width="14.140625" style="1" bestFit="1" customWidth="1"/>
    <col min="266" max="266" width="9.140625" style="1"/>
    <col min="267" max="267" width="14.140625" style="1" bestFit="1" customWidth="1"/>
    <col min="268" max="268" width="13.7109375" style="1" customWidth="1"/>
    <col min="269" max="269" width="21.85546875" style="1" customWidth="1"/>
    <col min="270" max="272" width="11.140625" style="1" customWidth="1"/>
    <col min="273" max="273" width="12.28515625" style="1" customWidth="1"/>
    <col min="274" max="274" width="13" style="1" customWidth="1"/>
    <col min="275" max="275" width="11.42578125" style="1" customWidth="1"/>
    <col min="276" max="276" width="11.140625" style="1" customWidth="1"/>
    <col min="277" max="277" width="12.28515625" style="1" customWidth="1"/>
    <col min="278" max="278" width="10.42578125" style="1" customWidth="1"/>
    <col min="279" max="279" width="13.7109375" style="1" customWidth="1"/>
    <col min="280" max="280" width="17.28515625" style="1" bestFit="1" customWidth="1"/>
    <col min="281" max="281" width="13.42578125" style="1" customWidth="1"/>
    <col min="282" max="516" width="9.140625" style="1"/>
    <col min="517" max="517" width="14.140625" style="1" bestFit="1" customWidth="1"/>
    <col min="518" max="518" width="9.140625" style="1"/>
    <col min="519" max="519" width="14.140625" style="1" bestFit="1" customWidth="1"/>
    <col min="520" max="520" width="9.140625" style="1"/>
    <col min="521" max="521" width="14.140625" style="1" bestFit="1" customWidth="1"/>
    <col min="522" max="522" width="9.140625" style="1"/>
    <col min="523" max="523" width="14.140625" style="1" bestFit="1" customWidth="1"/>
    <col min="524" max="524" width="13.7109375" style="1" customWidth="1"/>
    <col min="525" max="525" width="21.85546875" style="1" customWidth="1"/>
    <col min="526" max="528" width="11.140625" style="1" customWidth="1"/>
    <col min="529" max="529" width="12.28515625" style="1" customWidth="1"/>
    <col min="530" max="530" width="13" style="1" customWidth="1"/>
    <col min="531" max="531" width="11.42578125" style="1" customWidth="1"/>
    <col min="532" max="532" width="11.140625" style="1" customWidth="1"/>
    <col min="533" max="533" width="12.28515625" style="1" customWidth="1"/>
    <col min="534" max="534" width="10.42578125" style="1" customWidth="1"/>
    <col min="535" max="535" width="13.7109375" style="1" customWidth="1"/>
    <col min="536" max="536" width="17.28515625" style="1" bestFit="1" customWidth="1"/>
    <col min="537" max="537" width="13.42578125" style="1" customWidth="1"/>
    <col min="538" max="772" width="9.140625" style="1"/>
    <col min="773" max="773" width="14.140625" style="1" bestFit="1" customWidth="1"/>
    <col min="774" max="774" width="9.140625" style="1"/>
    <col min="775" max="775" width="14.140625" style="1" bestFit="1" customWidth="1"/>
    <col min="776" max="776" width="9.140625" style="1"/>
    <col min="777" max="777" width="14.140625" style="1" bestFit="1" customWidth="1"/>
    <col min="778" max="778" width="9.140625" style="1"/>
    <col min="779" max="779" width="14.140625" style="1" bestFit="1" customWidth="1"/>
    <col min="780" max="780" width="13.7109375" style="1" customWidth="1"/>
    <col min="781" max="781" width="21.85546875" style="1" customWidth="1"/>
    <col min="782" max="784" width="11.140625" style="1" customWidth="1"/>
    <col min="785" max="785" width="12.28515625" style="1" customWidth="1"/>
    <col min="786" max="786" width="13" style="1" customWidth="1"/>
    <col min="787" max="787" width="11.42578125" style="1" customWidth="1"/>
    <col min="788" max="788" width="11.140625" style="1" customWidth="1"/>
    <col min="789" max="789" width="12.28515625" style="1" customWidth="1"/>
    <col min="790" max="790" width="10.42578125" style="1" customWidth="1"/>
    <col min="791" max="791" width="13.7109375" style="1" customWidth="1"/>
    <col min="792" max="792" width="17.28515625" style="1" bestFit="1" customWidth="1"/>
    <col min="793" max="793" width="13.42578125" style="1" customWidth="1"/>
    <col min="794" max="1028" width="9.140625" style="1"/>
    <col min="1029" max="1029" width="14.140625" style="1" bestFit="1" customWidth="1"/>
    <col min="1030" max="1030" width="9.140625" style="1"/>
    <col min="1031" max="1031" width="14.140625" style="1" bestFit="1" customWidth="1"/>
    <col min="1032" max="1032" width="9.140625" style="1"/>
    <col min="1033" max="1033" width="14.140625" style="1" bestFit="1" customWidth="1"/>
    <col min="1034" max="1034" width="9.140625" style="1"/>
    <col min="1035" max="1035" width="14.140625" style="1" bestFit="1" customWidth="1"/>
    <col min="1036" max="1036" width="13.7109375" style="1" customWidth="1"/>
    <col min="1037" max="1037" width="21.85546875" style="1" customWidth="1"/>
    <col min="1038" max="1040" width="11.140625" style="1" customWidth="1"/>
    <col min="1041" max="1041" width="12.28515625" style="1" customWidth="1"/>
    <col min="1042" max="1042" width="13" style="1" customWidth="1"/>
    <col min="1043" max="1043" width="11.42578125" style="1" customWidth="1"/>
    <col min="1044" max="1044" width="11.140625" style="1" customWidth="1"/>
    <col min="1045" max="1045" width="12.28515625" style="1" customWidth="1"/>
    <col min="1046" max="1046" width="10.42578125" style="1" customWidth="1"/>
    <col min="1047" max="1047" width="13.7109375" style="1" customWidth="1"/>
    <col min="1048" max="1048" width="17.28515625" style="1" bestFit="1" customWidth="1"/>
    <col min="1049" max="1049" width="13.42578125" style="1" customWidth="1"/>
    <col min="1050" max="1284" width="9.140625" style="1"/>
    <col min="1285" max="1285" width="14.140625" style="1" bestFit="1" customWidth="1"/>
    <col min="1286" max="1286" width="9.140625" style="1"/>
    <col min="1287" max="1287" width="14.140625" style="1" bestFit="1" customWidth="1"/>
    <col min="1288" max="1288" width="9.140625" style="1"/>
    <col min="1289" max="1289" width="14.140625" style="1" bestFit="1" customWidth="1"/>
    <col min="1290" max="1290" width="9.140625" style="1"/>
    <col min="1291" max="1291" width="14.140625" style="1" bestFit="1" customWidth="1"/>
    <col min="1292" max="1292" width="13.7109375" style="1" customWidth="1"/>
    <col min="1293" max="1293" width="21.85546875" style="1" customWidth="1"/>
    <col min="1294" max="1296" width="11.140625" style="1" customWidth="1"/>
    <col min="1297" max="1297" width="12.28515625" style="1" customWidth="1"/>
    <col min="1298" max="1298" width="13" style="1" customWidth="1"/>
    <col min="1299" max="1299" width="11.42578125" style="1" customWidth="1"/>
    <col min="1300" max="1300" width="11.140625" style="1" customWidth="1"/>
    <col min="1301" max="1301" width="12.28515625" style="1" customWidth="1"/>
    <col min="1302" max="1302" width="10.42578125" style="1" customWidth="1"/>
    <col min="1303" max="1303" width="13.7109375" style="1" customWidth="1"/>
    <col min="1304" max="1304" width="17.28515625" style="1" bestFit="1" customWidth="1"/>
    <col min="1305" max="1305" width="13.42578125" style="1" customWidth="1"/>
    <col min="1306" max="1540" width="9.140625" style="1"/>
    <col min="1541" max="1541" width="14.140625" style="1" bestFit="1" customWidth="1"/>
    <col min="1542" max="1542" width="9.140625" style="1"/>
    <col min="1543" max="1543" width="14.140625" style="1" bestFit="1" customWidth="1"/>
    <col min="1544" max="1544" width="9.140625" style="1"/>
    <col min="1545" max="1545" width="14.140625" style="1" bestFit="1" customWidth="1"/>
    <col min="1546" max="1546" width="9.140625" style="1"/>
    <col min="1547" max="1547" width="14.140625" style="1" bestFit="1" customWidth="1"/>
    <col min="1548" max="1548" width="13.7109375" style="1" customWidth="1"/>
    <col min="1549" max="1549" width="21.85546875" style="1" customWidth="1"/>
    <col min="1550" max="1552" width="11.140625" style="1" customWidth="1"/>
    <col min="1553" max="1553" width="12.28515625" style="1" customWidth="1"/>
    <col min="1554" max="1554" width="13" style="1" customWidth="1"/>
    <col min="1555" max="1555" width="11.42578125" style="1" customWidth="1"/>
    <col min="1556" max="1556" width="11.140625" style="1" customWidth="1"/>
    <col min="1557" max="1557" width="12.28515625" style="1" customWidth="1"/>
    <col min="1558" max="1558" width="10.42578125" style="1" customWidth="1"/>
    <col min="1559" max="1559" width="13.7109375" style="1" customWidth="1"/>
    <col min="1560" max="1560" width="17.28515625" style="1" bestFit="1" customWidth="1"/>
    <col min="1561" max="1561" width="13.42578125" style="1" customWidth="1"/>
    <col min="1562" max="1796" width="9.140625" style="1"/>
    <col min="1797" max="1797" width="14.140625" style="1" bestFit="1" customWidth="1"/>
    <col min="1798" max="1798" width="9.140625" style="1"/>
    <col min="1799" max="1799" width="14.140625" style="1" bestFit="1" customWidth="1"/>
    <col min="1800" max="1800" width="9.140625" style="1"/>
    <col min="1801" max="1801" width="14.140625" style="1" bestFit="1" customWidth="1"/>
    <col min="1802" max="1802" width="9.140625" style="1"/>
    <col min="1803" max="1803" width="14.140625" style="1" bestFit="1" customWidth="1"/>
    <col min="1804" max="1804" width="13.7109375" style="1" customWidth="1"/>
    <col min="1805" max="1805" width="21.85546875" style="1" customWidth="1"/>
    <col min="1806" max="1808" width="11.140625" style="1" customWidth="1"/>
    <col min="1809" max="1809" width="12.28515625" style="1" customWidth="1"/>
    <col min="1810" max="1810" width="13" style="1" customWidth="1"/>
    <col min="1811" max="1811" width="11.42578125" style="1" customWidth="1"/>
    <col min="1812" max="1812" width="11.140625" style="1" customWidth="1"/>
    <col min="1813" max="1813" width="12.28515625" style="1" customWidth="1"/>
    <col min="1814" max="1814" width="10.42578125" style="1" customWidth="1"/>
    <col min="1815" max="1815" width="13.7109375" style="1" customWidth="1"/>
    <col min="1816" max="1816" width="17.28515625" style="1" bestFit="1" customWidth="1"/>
    <col min="1817" max="1817" width="13.42578125" style="1" customWidth="1"/>
    <col min="1818" max="2052" width="9.140625" style="1"/>
    <col min="2053" max="2053" width="14.140625" style="1" bestFit="1" customWidth="1"/>
    <col min="2054" max="2054" width="9.140625" style="1"/>
    <col min="2055" max="2055" width="14.140625" style="1" bestFit="1" customWidth="1"/>
    <col min="2056" max="2056" width="9.140625" style="1"/>
    <col min="2057" max="2057" width="14.140625" style="1" bestFit="1" customWidth="1"/>
    <col min="2058" max="2058" width="9.140625" style="1"/>
    <col min="2059" max="2059" width="14.140625" style="1" bestFit="1" customWidth="1"/>
    <col min="2060" max="2060" width="13.7109375" style="1" customWidth="1"/>
    <col min="2061" max="2061" width="21.85546875" style="1" customWidth="1"/>
    <col min="2062" max="2064" width="11.140625" style="1" customWidth="1"/>
    <col min="2065" max="2065" width="12.28515625" style="1" customWidth="1"/>
    <col min="2066" max="2066" width="13" style="1" customWidth="1"/>
    <col min="2067" max="2067" width="11.42578125" style="1" customWidth="1"/>
    <col min="2068" max="2068" width="11.140625" style="1" customWidth="1"/>
    <col min="2069" max="2069" width="12.28515625" style="1" customWidth="1"/>
    <col min="2070" max="2070" width="10.42578125" style="1" customWidth="1"/>
    <col min="2071" max="2071" width="13.7109375" style="1" customWidth="1"/>
    <col min="2072" max="2072" width="17.28515625" style="1" bestFit="1" customWidth="1"/>
    <col min="2073" max="2073" width="13.42578125" style="1" customWidth="1"/>
    <col min="2074" max="2308" width="9.140625" style="1"/>
    <col min="2309" max="2309" width="14.140625" style="1" bestFit="1" customWidth="1"/>
    <col min="2310" max="2310" width="9.140625" style="1"/>
    <col min="2311" max="2311" width="14.140625" style="1" bestFit="1" customWidth="1"/>
    <col min="2312" max="2312" width="9.140625" style="1"/>
    <col min="2313" max="2313" width="14.140625" style="1" bestFit="1" customWidth="1"/>
    <col min="2314" max="2314" width="9.140625" style="1"/>
    <col min="2315" max="2315" width="14.140625" style="1" bestFit="1" customWidth="1"/>
    <col min="2316" max="2316" width="13.7109375" style="1" customWidth="1"/>
    <col min="2317" max="2317" width="21.85546875" style="1" customWidth="1"/>
    <col min="2318" max="2320" width="11.140625" style="1" customWidth="1"/>
    <col min="2321" max="2321" width="12.28515625" style="1" customWidth="1"/>
    <col min="2322" max="2322" width="13" style="1" customWidth="1"/>
    <col min="2323" max="2323" width="11.42578125" style="1" customWidth="1"/>
    <col min="2324" max="2324" width="11.140625" style="1" customWidth="1"/>
    <col min="2325" max="2325" width="12.28515625" style="1" customWidth="1"/>
    <col min="2326" max="2326" width="10.42578125" style="1" customWidth="1"/>
    <col min="2327" max="2327" width="13.7109375" style="1" customWidth="1"/>
    <col min="2328" max="2328" width="17.28515625" style="1" bestFit="1" customWidth="1"/>
    <col min="2329" max="2329" width="13.42578125" style="1" customWidth="1"/>
    <col min="2330" max="2564" width="9.140625" style="1"/>
    <col min="2565" max="2565" width="14.140625" style="1" bestFit="1" customWidth="1"/>
    <col min="2566" max="2566" width="9.140625" style="1"/>
    <col min="2567" max="2567" width="14.140625" style="1" bestFit="1" customWidth="1"/>
    <col min="2568" max="2568" width="9.140625" style="1"/>
    <col min="2569" max="2569" width="14.140625" style="1" bestFit="1" customWidth="1"/>
    <col min="2570" max="2570" width="9.140625" style="1"/>
    <col min="2571" max="2571" width="14.140625" style="1" bestFit="1" customWidth="1"/>
    <col min="2572" max="2572" width="13.7109375" style="1" customWidth="1"/>
    <col min="2573" max="2573" width="21.85546875" style="1" customWidth="1"/>
    <col min="2574" max="2576" width="11.140625" style="1" customWidth="1"/>
    <col min="2577" max="2577" width="12.28515625" style="1" customWidth="1"/>
    <col min="2578" max="2578" width="13" style="1" customWidth="1"/>
    <col min="2579" max="2579" width="11.42578125" style="1" customWidth="1"/>
    <col min="2580" max="2580" width="11.140625" style="1" customWidth="1"/>
    <col min="2581" max="2581" width="12.28515625" style="1" customWidth="1"/>
    <col min="2582" max="2582" width="10.42578125" style="1" customWidth="1"/>
    <col min="2583" max="2583" width="13.7109375" style="1" customWidth="1"/>
    <col min="2584" max="2584" width="17.28515625" style="1" bestFit="1" customWidth="1"/>
    <col min="2585" max="2585" width="13.42578125" style="1" customWidth="1"/>
    <col min="2586" max="2820" width="9.140625" style="1"/>
    <col min="2821" max="2821" width="14.140625" style="1" bestFit="1" customWidth="1"/>
    <col min="2822" max="2822" width="9.140625" style="1"/>
    <col min="2823" max="2823" width="14.140625" style="1" bestFit="1" customWidth="1"/>
    <col min="2824" max="2824" width="9.140625" style="1"/>
    <col min="2825" max="2825" width="14.140625" style="1" bestFit="1" customWidth="1"/>
    <col min="2826" max="2826" width="9.140625" style="1"/>
    <col min="2827" max="2827" width="14.140625" style="1" bestFit="1" customWidth="1"/>
    <col min="2828" max="2828" width="13.7109375" style="1" customWidth="1"/>
    <col min="2829" max="2829" width="21.85546875" style="1" customWidth="1"/>
    <col min="2830" max="2832" width="11.140625" style="1" customWidth="1"/>
    <col min="2833" max="2833" width="12.28515625" style="1" customWidth="1"/>
    <col min="2834" max="2834" width="13" style="1" customWidth="1"/>
    <col min="2835" max="2835" width="11.42578125" style="1" customWidth="1"/>
    <col min="2836" max="2836" width="11.140625" style="1" customWidth="1"/>
    <col min="2837" max="2837" width="12.28515625" style="1" customWidth="1"/>
    <col min="2838" max="2838" width="10.42578125" style="1" customWidth="1"/>
    <col min="2839" max="2839" width="13.7109375" style="1" customWidth="1"/>
    <col min="2840" max="2840" width="17.28515625" style="1" bestFit="1" customWidth="1"/>
    <col min="2841" max="2841" width="13.42578125" style="1" customWidth="1"/>
    <col min="2842" max="3076" width="9.140625" style="1"/>
    <col min="3077" max="3077" width="14.140625" style="1" bestFit="1" customWidth="1"/>
    <col min="3078" max="3078" width="9.140625" style="1"/>
    <col min="3079" max="3079" width="14.140625" style="1" bestFit="1" customWidth="1"/>
    <col min="3080" max="3080" width="9.140625" style="1"/>
    <col min="3081" max="3081" width="14.140625" style="1" bestFit="1" customWidth="1"/>
    <col min="3082" max="3082" width="9.140625" style="1"/>
    <col min="3083" max="3083" width="14.140625" style="1" bestFit="1" customWidth="1"/>
    <col min="3084" max="3084" width="13.7109375" style="1" customWidth="1"/>
    <col min="3085" max="3085" width="21.85546875" style="1" customWidth="1"/>
    <col min="3086" max="3088" width="11.140625" style="1" customWidth="1"/>
    <col min="3089" max="3089" width="12.28515625" style="1" customWidth="1"/>
    <col min="3090" max="3090" width="13" style="1" customWidth="1"/>
    <col min="3091" max="3091" width="11.42578125" style="1" customWidth="1"/>
    <col min="3092" max="3092" width="11.140625" style="1" customWidth="1"/>
    <col min="3093" max="3093" width="12.28515625" style="1" customWidth="1"/>
    <col min="3094" max="3094" width="10.42578125" style="1" customWidth="1"/>
    <col min="3095" max="3095" width="13.7109375" style="1" customWidth="1"/>
    <col min="3096" max="3096" width="17.28515625" style="1" bestFit="1" customWidth="1"/>
    <col min="3097" max="3097" width="13.42578125" style="1" customWidth="1"/>
    <col min="3098" max="3332" width="9.140625" style="1"/>
    <col min="3333" max="3333" width="14.140625" style="1" bestFit="1" customWidth="1"/>
    <col min="3334" max="3334" width="9.140625" style="1"/>
    <col min="3335" max="3335" width="14.140625" style="1" bestFit="1" customWidth="1"/>
    <col min="3336" max="3336" width="9.140625" style="1"/>
    <col min="3337" max="3337" width="14.140625" style="1" bestFit="1" customWidth="1"/>
    <col min="3338" max="3338" width="9.140625" style="1"/>
    <col min="3339" max="3339" width="14.140625" style="1" bestFit="1" customWidth="1"/>
    <col min="3340" max="3340" width="13.7109375" style="1" customWidth="1"/>
    <col min="3341" max="3341" width="21.85546875" style="1" customWidth="1"/>
    <col min="3342" max="3344" width="11.140625" style="1" customWidth="1"/>
    <col min="3345" max="3345" width="12.28515625" style="1" customWidth="1"/>
    <col min="3346" max="3346" width="13" style="1" customWidth="1"/>
    <col min="3347" max="3347" width="11.42578125" style="1" customWidth="1"/>
    <col min="3348" max="3348" width="11.140625" style="1" customWidth="1"/>
    <col min="3349" max="3349" width="12.28515625" style="1" customWidth="1"/>
    <col min="3350" max="3350" width="10.42578125" style="1" customWidth="1"/>
    <col min="3351" max="3351" width="13.7109375" style="1" customWidth="1"/>
    <col min="3352" max="3352" width="17.28515625" style="1" bestFit="1" customWidth="1"/>
    <col min="3353" max="3353" width="13.42578125" style="1" customWidth="1"/>
    <col min="3354" max="3588" width="9.140625" style="1"/>
    <col min="3589" max="3589" width="14.140625" style="1" bestFit="1" customWidth="1"/>
    <col min="3590" max="3590" width="9.140625" style="1"/>
    <col min="3591" max="3591" width="14.140625" style="1" bestFit="1" customWidth="1"/>
    <col min="3592" max="3592" width="9.140625" style="1"/>
    <col min="3593" max="3593" width="14.140625" style="1" bestFit="1" customWidth="1"/>
    <col min="3594" max="3594" width="9.140625" style="1"/>
    <col min="3595" max="3595" width="14.140625" style="1" bestFit="1" customWidth="1"/>
    <col min="3596" max="3596" width="13.7109375" style="1" customWidth="1"/>
    <col min="3597" max="3597" width="21.85546875" style="1" customWidth="1"/>
    <col min="3598" max="3600" width="11.140625" style="1" customWidth="1"/>
    <col min="3601" max="3601" width="12.28515625" style="1" customWidth="1"/>
    <col min="3602" max="3602" width="13" style="1" customWidth="1"/>
    <col min="3603" max="3603" width="11.42578125" style="1" customWidth="1"/>
    <col min="3604" max="3604" width="11.140625" style="1" customWidth="1"/>
    <col min="3605" max="3605" width="12.28515625" style="1" customWidth="1"/>
    <col min="3606" max="3606" width="10.42578125" style="1" customWidth="1"/>
    <col min="3607" max="3607" width="13.7109375" style="1" customWidth="1"/>
    <col min="3608" max="3608" width="17.28515625" style="1" bestFit="1" customWidth="1"/>
    <col min="3609" max="3609" width="13.42578125" style="1" customWidth="1"/>
    <col min="3610" max="3844" width="9.140625" style="1"/>
    <col min="3845" max="3845" width="14.140625" style="1" bestFit="1" customWidth="1"/>
    <col min="3846" max="3846" width="9.140625" style="1"/>
    <col min="3847" max="3847" width="14.140625" style="1" bestFit="1" customWidth="1"/>
    <col min="3848" max="3848" width="9.140625" style="1"/>
    <col min="3849" max="3849" width="14.140625" style="1" bestFit="1" customWidth="1"/>
    <col min="3850" max="3850" width="9.140625" style="1"/>
    <col min="3851" max="3851" width="14.140625" style="1" bestFit="1" customWidth="1"/>
    <col min="3852" max="3852" width="13.7109375" style="1" customWidth="1"/>
    <col min="3853" max="3853" width="21.85546875" style="1" customWidth="1"/>
    <col min="3854" max="3856" width="11.140625" style="1" customWidth="1"/>
    <col min="3857" max="3857" width="12.28515625" style="1" customWidth="1"/>
    <col min="3858" max="3858" width="13" style="1" customWidth="1"/>
    <col min="3859" max="3859" width="11.42578125" style="1" customWidth="1"/>
    <col min="3860" max="3860" width="11.140625" style="1" customWidth="1"/>
    <col min="3861" max="3861" width="12.28515625" style="1" customWidth="1"/>
    <col min="3862" max="3862" width="10.42578125" style="1" customWidth="1"/>
    <col min="3863" max="3863" width="13.7109375" style="1" customWidth="1"/>
    <col min="3864" max="3864" width="17.28515625" style="1" bestFit="1" customWidth="1"/>
    <col min="3865" max="3865" width="13.42578125" style="1" customWidth="1"/>
    <col min="3866" max="4100" width="9.140625" style="1"/>
    <col min="4101" max="4101" width="14.140625" style="1" bestFit="1" customWidth="1"/>
    <col min="4102" max="4102" width="9.140625" style="1"/>
    <col min="4103" max="4103" width="14.140625" style="1" bestFit="1" customWidth="1"/>
    <col min="4104" max="4104" width="9.140625" style="1"/>
    <col min="4105" max="4105" width="14.140625" style="1" bestFit="1" customWidth="1"/>
    <col min="4106" max="4106" width="9.140625" style="1"/>
    <col min="4107" max="4107" width="14.140625" style="1" bestFit="1" customWidth="1"/>
    <col min="4108" max="4108" width="13.7109375" style="1" customWidth="1"/>
    <col min="4109" max="4109" width="21.85546875" style="1" customWidth="1"/>
    <col min="4110" max="4112" width="11.140625" style="1" customWidth="1"/>
    <col min="4113" max="4113" width="12.28515625" style="1" customWidth="1"/>
    <col min="4114" max="4114" width="13" style="1" customWidth="1"/>
    <col min="4115" max="4115" width="11.42578125" style="1" customWidth="1"/>
    <col min="4116" max="4116" width="11.140625" style="1" customWidth="1"/>
    <col min="4117" max="4117" width="12.28515625" style="1" customWidth="1"/>
    <col min="4118" max="4118" width="10.42578125" style="1" customWidth="1"/>
    <col min="4119" max="4119" width="13.7109375" style="1" customWidth="1"/>
    <col min="4120" max="4120" width="17.28515625" style="1" bestFit="1" customWidth="1"/>
    <col min="4121" max="4121" width="13.42578125" style="1" customWidth="1"/>
    <col min="4122" max="4356" width="9.140625" style="1"/>
    <col min="4357" max="4357" width="14.140625" style="1" bestFit="1" customWidth="1"/>
    <col min="4358" max="4358" width="9.140625" style="1"/>
    <col min="4359" max="4359" width="14.140625" style="1" bestFit="1" customWidth="1"/>
    <col min="4360" max="4360" width="9.140625" style="1"/>
    <col min="4361" max="4361" width="14.140625" style="1" bestFit="1" customWidth="1"/>
    <col min="4362" max="4362" width="9.140625" style="1"/>
    <col min="4363" max="4363" width="14.140625" style="1" bestFit="1" customWidth="1"/>
    <col min="4364" max="4364" width="13.7109375" style="1" customWidth="1"/>
    <col min="4365" max="4365" width="21.85546875" style="1" customWidth="1"/>
    <col min="4366" max="4368" width="11.140625" style="1" customWidth="1"/>
    <col min="4369" max="4369" width="12.28515625" style="1" customWidth="1"/>
    <col min="4370" max="4370" width="13" style="1" customWidth="1"/>
    <col min="4371" max="4371" width="11.42578125" style="1" customWidth="1"/>
    <col min="4372" max="4372" width="11.140625" style="1" customWidth="1"/>
    <col min="4373" max="4373" width="12.28515625" style="1" customWidth="1"/>
    <col min="4374" max="4374" width="10.42578125" style="1" customWidth="1"/>
    <col min="4375" max="4375" width="13.7109375" style="1" customWidth="1"/>
    <col min="4376" max="4376" width="17.28515625" style="1" bestFit="1" customWidth="1"/>
    <col min="4377" max="4377" width="13.42578125" style="1" customWidth="1"/>
    <col min="4378" max="4612" width="9.140625" style="1"/>
    <col min="4613" max="4613" width="14.140625" style="1" bestFit="1" customWidth="1"/>
    <col min="4614" max="4614" width="9.140625" style="1"/>
    <col min="4615" max="4615" width="14.140625" style="1" bestFit="1" customWidth="1"/>
    <col min="4616" max="4616" width="9.140625" style="1"/>
    <col min="4617" max="4617" width="14.140625" style="1" bestFit="1" customWidth="1"/>
    <col min="4618" max="4618" width="9.140625" style="1"/>
    <col min="4619" max="4619" width="14.140625" style="1" bestFit="1" customWidth="1"/>
    <col min="4620" max="4620" width="13.7109375" style="1" customWidth="1"/>
    <col min="4621" max="4621" width="21.85546875" style="1" customWidth="1"/>
    <col min="4622" max="4624" width="11.140625" style="1" customWidth="1"/>
    <col min="4625" max="4625" width="12.28515625" style="1" customWidth="1"/>
    <col min="4626" max="4626" width="13" style="1" customWidth="1"/>
    <col min="4627" max="4627" width="11.42578125" style="1" customWidth="1"/>
    <col min="4628" max="4628" width="11.140625" style="1" customWidth="1"/>
    <col min="4629" max="4629" width="12.28515625" style="1" customWidth="1"/>
    <col min="4630" max="4630" width="10.42578125" style="1" customWidth="1"/>
    <col min="4631" max="4631" width="13.7109375" style="1" customWidth="1"/>
    <col min="4632" max="4632" width="17.28515625" style="1" bestFit="1" customWidth="1"/>
    <col min="4633" max="4633" width="13.42578125" style="1" customWidth="1"/>
    <col min="4634" max="4868" width="9.140625" style="1"/>
    <col min="4869" max="4869" width="14.140625" style="1" bestFit="1" customWidth="1"/>
    <col min="4870" max="4870" width="9.140625" style="1"/>
    <col min="4871" max="4871" width="14.140625" style="1" bestFit="1" customWidth="1"/>
    <col min="4872" max="4872" width="9.140625" style="1"/>
    <col min="4873" max="4873" width="14.140625" style="1" bestFit="1" customWidth="1"/>
    <col min="4874" max="4874" width="9.140625" style="1"/>
    <col min="4875" max="4875" width="14.140625" style="1" bestFit="1" customWidth="1"/>
    <col min="4876" max="4876" width="13.7109375" style="1" customWidth="1"/>
    <col min="4877" max="4877" width="21.85546875" style="1" customWidth="1"/>
    <col min="4878" max="4880" width="11.140625" style="1" customWidth="1"/>
    <col min="4881" max="4881" width="12.28515625" style="1" customWidth="1"/>
    <col min="4882" max="4882" width="13" style="1" customWidth="1"/>
    <col min="4883" max="4883" width="11.42578125" style="1" customWidth="1"/>
    <col min="4884" max="4884" width="11.140625" style="1" customWidth="1"/>
    <col min="4885" max="4885" width="12.28515625" style="1" customWidth="1"/>
    <col min="4886" max="4886" width="10.42578125" style="1" customWidth="1"/>
    <col min="4887" max="4887" width="13.7109375" style="1" customWidth="1"/>
    <col min="4888" max="4888" width="17.28515625" style="1" bestFit="1" customWidth="1"/>
    <col min="4889" max="4889" width="13.42578125" style="1" customWidth="1"/>
    <col min="4890" max="5124" width="9.140625" style="1"/>
    <col min="5125" max="5125" width="14.140625" style="1" bestFit="1" customWidth="1"/>
    <col min="5126" max="5126" width="9.140625" style="1"/>
    <col min="5127" max="5127" width="14.140625" style="1" bestFit="1" customWidth="1"/>
    <col min="5128" max="5128" width="9.140625" style="1"/>
    <col min="5129" max="5129" width="14.140625" style="1" bestFit="1" customWidth="1"/>
    <col min="5130" max="5130" width="9.140625" style="1"/>
    <col min="5131" max="5131" width="14.140625" style="1" bestFit="1" customWidth="1"/>
    <col min="5132" max="5132" width="13.7109375" style="1" customWidth="1"/>
    <col min="5133" max="5133" width="21.85546875" style="1" customWidth="1"/>
    <col min="5134" max="5136" width="11.140625" style="1" customWidth="1"/>
    <col min="5137" max="5137" width="12.28515625" style="1" customWidth="1"/>
    <col min="5138" max="5138" width="13" style="1" customWidth="1"/>
    <col min="5139" max="5139" width="11.42578125" style="1" customWidth="1"/>
    <col min="5140" max="5140" width="11.140625" style="1" customWidth="1"/>
    <col min="5141" max="5141" width="12.28515625" style="1" customWidth="1"/>
    <col min="5142" max="5142" width="10.42578125" style="1" customWidth="1"/>
    <col min="5143" max="5143" width="13.7109375" style="1" customWidth="1"/>
    <col min="5144" max="5144" width="17.28515625" style="1" bestFit="1" customWidth="1"/>
    <col min="5145" max="5145" width="13.42578125" style="1" customWidth="1"/>
    <col min="5146" max="5380" width="9.140625" style="1"/>
    <col min="5381" max="5381" width="14.140625" style="1" bestFit="1" customWidth="1"/>
    <col min="5382" max="5382" width="9.140625" style="1"/>
    <col min="5383" max="5383" width="14.140625" style="1" bestFit="1" customWidth="1"/>
    <col min="5384" max="5384" width="9.140625" style="1"/>
    <col min="5385" max="5385" width="14.140625" style="1" bestFit="1" customWidth="1"/>
    <col min="5386" max="5386" width="9.140625" style="1"/>
    <col min="5387" max="5387" width="14.140625" style="1" bestFit="1" customWidth="1"/>
    <col min="5388" max="5388" width="13.7109375" style="1" customWidth="1"/>
    <col min="5389" max="5389" width="21.85546875" style="1" customWidth="1"/>
    <col min="5390" max="5392" width="11.140625" style="1" customWidth="1"/>
    <col min="5393" max="5393" width="12.28515625" style="1" customWidth="1"/>
    <col min="5394" max="5394" width="13" style="1" customWidth="1"/>
    <col min="5395" max="5395" width="11.42578125" style="1" customWidth="1"/>
    <col min="5396" max="5396" width="11.140625" style="1" customWidth="1"/>
    <col min="5397" max="5397" width="12.28515625" style="1" customWidth="1"/>
    <col min="5398" max="5398" width="10.42578125" style="1" customWidth="1"/>
    <col min="5399" max="5399" width="13.7109375" style="1" customWidth="1"/>
    <col min="5400" max="5400" width="17.28515625" style="1" bestFit="1" customWidth="1"/>
    <col min="5401" max="5401" width="13.42578125" style="1" customWidth="1"/>
    <col min="5402" max="5636" width="9.140625" style="1"/>
    <col min="5637" max="5637" width="14.140625" style="1" bestFit="1" customWidth="1"/>
    <col min="5638" max="5638" width="9.140625" style="1"/>
    <col min="5639" max="5639" width="14.140625" style="1" bestFit="1" customWidth="1"/>
    <col min="5640" max="5640" width="9.140625" style="1"/>
    <col min="5641" max="5641" width="14.140625" style="1" bestFit="1" customWidth="1"/>
    <col min="5642" max="5642" width="9.140625" style="1"/>
    <col min="5643" max="5643" width="14.140625" style="1" bestFit="1" customWidth="1"/>
    <col min="5644" max="5644" width="13.7109375" style="1" customWidth="1"/>
    <col min="5645" max="5645" width="21.85546875" style="1" customWidth="1"/>
    <col min="5646" max="5648" width="11.140625" style="1" customWidth="1"/>
    <col min="5649" max="5649" width="12.28515625" style="1" customWidth="1"/>
    <col min="5650" max="5650" width="13" style="1" customWidth="1"/>
    <col min="5651" max="5651" width="11.42578125" style="1" customWidth="1"/>
    <col min="5652" max="5652" width="11.140625" style="1" customWidth="1"/>
    <col min="5653" max="5653" width="12.28515625" style="1" customWidth="1"/>
    <col min="5654" max="5654" width="10.42578125" style="1" customWidth="1"/>
    <col min="5655" max="5655" width="13.7109375" style="1" customWidth="1"/>
    <col min="5656" max="5656" width="17.28515625" style="1" bestFit="1" customWidth="1"/>
    <col min="5657" max="5657" width="13.42578125" style="1" customWidth="1"/>
    <col min="5658" max="5892" width="9.140625" style="1"/>
    <col min="5893" max="5893" width="14.140625" style="1" bestFit="1" customWidth="1"/>
    <col min="5894" max="5894" width="9.140625" style="1"/>
    <col min="5895" max="5895" width="14.140625" style="1" bestFit="1" customWidth="1"/>
    <col min="5896" max="5896" width="9.140625" style="1"/>
    <col min="5897" max="5897" width="14.140625" style="1" bestFit="1" customWidth="1"/>
    <col min="5898" max="5898" width="9.140625" style="1"/>
    <col min="5899" max="5899" width="14.140625" style="1" bestFit="1" customWidth="1"/>
    <col min="5900" max="5900" width="13.7109375" style="1" customWidth="1"/>
    <col min="5901" max="5901" width="21.85546875" style="1" customWidth="1"/>
    <col min="5902" max="5904" width="11.140625" style="1" customWidth="1"/>
    <col min="5905" max="5905" width="12.28515625" style="1" customWidth="1"/>
    <col min="5906" max="5906" width="13" style="1" customWidth="1"/>
    <col min="5907" max="5907" width="11.42578125" style="1" customWidth="1"/>
    <col min="5908" max="5908" width="11.140625" style="1" customWidth="1"/>
    <col min="5909" max="5909" width="12.28515625" style="1" customWidth="1"/>
    <col min="5910" max="5910" width="10.42578125" style="1" customWidth="1"/>
    <col min="5911" max="5911" width="13.7109375" style="1" customWidth="1"/>
    <col min="5912" max="5912" width="17.28515625" style="1" bestFit="1" customWidth="1"/>
    <col min="5913" max="5913" width="13.42578125" style="1" customWidth="1"/>
    <col min="5914" max="6148" width="9.140625" style="1"/>
    <col min="6149" max="6149" width="14.140625" style="1" bestFit="1" customWidth="1"/>
    <col min="6150" max="6150" width="9.140625" style="1"/>
    <col min="6151" max="6151" width="14.140625" style="1" bestFit="1" customWidth="1"/>
    <col min="6152" max="6152" width="9.140625" style="1"/>
    <col min="6153" max="6153" width="14.140625" style="1" bestFit="1" customWidth="1"/>
    <col min="6154" max="6154" width="9.140625" style="1"/>
    <col min="6155" max="6155" width="14.140625" style="1" bestFit="1" customWidth="1"/>
    <col min="6156" max="6156" width="13.7109375" style="1" customWidth="1"/>
    <col min="6157" max="6157" width="21.85546875" style="1" customWidth="1"/>
    <col min="6158" max="6160" width="11.140625" style="1" customWidth="1"/>
    <col min="6161" max="6161" width="12.28515625" style="1" customWidth="1"/>
    <col min="6162" max="6162" width="13" style="1" customWidth="1"/>
    <col min="6163" max="6163" width="11.42578125" style="1" customWidth="1"/>
    <col min="6164" max="6164" width="11.140625" style="1" customWidth="1"/>
    <col min="6165" max="6165" width="12.28515625" style="1" customWidth="1"/>
    <col min="6166" max="6166" width="10.42578125" style="1" customWidth="1"/>
    <col min="6167" max="6167" width="13.7109375" style="1" customWidth="1"/>
    <col min="6168" max="6168" width="17.28515625" style="1" bestFit="1" customWidth="1"/>
    <col min="6169" max="6169" width="13.42578125" style="1" customWidth="1"/>
    <col min="6170" max="6404" width="9.140625" style="1"/>
    <col min="6405" max="6405" width="14.140625" style="1" bestFit="1" customWidth="1"/>
    <col min="6406" max="6406" width="9.140625" style="1"/>
    <col min="6407" max="6407" width="14.140625" style="1" bestFit="1" customWidth="1"/>
    <col min="6408" max="6408" width="9.140625" style="1"/>
    <col min="6409" max="6409" width="14.140625" style="1" bestFit="1" customWidth="1"/>
    <col min="6410" max="6410" width="9.140625" style="1"/>
    <col min="6411" max="6411" width="14.140625" style="1" bestFit="1" customWidth="1"/>
    <col min="6412" max="6412" width="13.7109375" style="1" customWidth="1"/>
    <col min="6413" max="6413" width="21.85546875" style="1" customWidth="1"/>
    <col min="6414" max="6416" width="11.140625" style="1" customWidth="1"/>
    <col min="6417" max="6417" width="12.28515625" style="1" customWidth="1"/>
    <col min="6418" max="6418" width="13" style="1" customWidth="1"/>
    <col min="6419" max="6419" width="11.42578125" style="1" customWidth="1"/>
    <col min="6420" max="6420" width="11.140625" style="1" customWidth="1"/>
    <col min="6421" max="6421" width="12.28515625" style="1" customWidth="1"/>
    <col min="6422" max="6422" width="10.42578125" style="1" customWidth="1"/>
    <col min="6423" max="6423" width="13.7109375" style="1" customWidth="1"/>
    <col min="6424" max="6424" width="17.28515625" style="1" bestFit="1" customWidth="1"/>
    <col min="6425" max="6425" width="13.42578125" style="1" customWidth="1"/>
    <col min="6426" max="6660" width="9.140625" style="1"/>
    <col min="6661" max="6661" width="14.140625" style="1" bestFit="1" customWidth="1"/>
    <col min="6662" max="6662" width="9.140625" style="1"/>
    <col min="6663" max="6663" width="14.140625" style="1" bestFit="1" customWidth="1"/>
    <col min="6664" max="6664" width="9.140625" style="1"/>
    <col min="6665" max="6665" width="14.140625" style="1" bestFit="1" customWidth="1"/>
    <col min="6666" max="6666" width="9.140625" style="1"/>
    <col min="6667" max="6667" width="14.140625" style="1" bestFit="1" customWidth="1"/>
    <col min="6668" max="6668" width="13.7109375" style="1" customWidth="1"/>
    <col min="6669" max="6669" width="21.85546875" style="1" customWidth="1"/>
    <col min="6670" max="6672" width="11.140625" style="1" customWidth="1"/>
    <col min="6673" max="6673" width="12.28515625" style="1" customWidth="1"/>
    <col min="6674" max="6674" width="13" style="1" customWidth="1"/>
    <col min="6675" max="6675" width="11.42578125" style="1" customWidth="1"/>
    <col min="6676" max="6676" width="11.140625" style="1" customWidth="1"/>
    <col min="6677" max="6677" width="12.28515625" style="1" customWidth="1"/>
    <col min="6678" max="6678" width="10.42578125" style="1" customWidth="1"/>
    <col min="6679" max="6679" width="13.7109375" style="1" customWidth="1"/>
    <col min="6680" max="6680" width="17.28515625" style="1" bestFit="1" customWidth="1"/>
    <col min="6681" max="6681" width="13.42578125" style="1" customWidth="1"/>
    <col min="6682" max="6916" width="9.140625" style="1"/>
    <col min="6917" max="6917" width="14.140625" style="1" bestFit="1" customWidth="1"/>
    <col min="6918" max="6918" width="9.140625" style="1"/>
    <col min="6919" max="6919" width="14.140625" style="1" bestFit="1" customWidth="1"/>
    <col min="6920" max="6920" width="9.140625" style="1"/>
    <col min="6921" max="6921" width="14.140625" style="1" bestFit="1" customWidth="1"/>
    <col min="6922" max="6922" width="9.140625" style="1"/>
    <col min="6923" max="6923" width="14.140625" style="1" bestFit="1" customWidth="1"/>
    <col min="6924" max="6924" width="13.7109375" style="1" customWidth="1"/>
    <col min="6925" max="6925" width="21.85546875" style="1" customWidth="1"/>
    <col min="6926" max="6928" width="11.140625" style="1" customWidth="1"/>
    <col min="6929" max="6929" width="12.28515625" style="1" customWidth="1"/>
    <col min="6930" max="6930" width="13" style="1" customWidth="1"/>
    <col min="6931" max="6931" width="11.42578125" style="1" customWidth="1"/>
    <col min="6932" max="6932" width="11.140625" style="1" customWidth="1"/>
    <col min="6933" max="6933" width="12.28515625" style="1" customWidth="1"/>
    <col min="6934" max="6934" width="10.42578125" style="1" customWidth="1"/>
    <col min="6935" max="6935" width="13.7109375" style="1" customWidth="1"/>
    <col min="6936" max="6936" width="17.28515625" style="1" bestFit="1" customWidth="1"/>
    <col min="6937" max="6937" width="13.42578125" style="1" customWidth="1"/>
    <col min="6938" max="7172" width="9.140625" style="1"/>
    <col min="7173" max="7173" width="14.140625" style="1" bestFit="1" customWidth="1"/>
    <col min="7174" max="7174" width="9.140625" style="1"/>
    <col min="7175" max="7175" width="14.140625" style="1" bestFit="1" customWidth="1"/>
    <col min="7176" max="7176" width="9.140625" style="1"/>
    <col min="7177" max="7177" width="14.140625" style="1" bestFit="1" customWidth="1"/>
    <col min="7178" max="7178" width="9.140625" style="1"/>
    <col min="7179" max="7179" width="14.140625" style="1" bestFit="1" customWidth="1"/>
    <col min="7180" max="7180" width="13.7109375" style="1" customWidth="1"/>
    <col min="7181" max="7181" width="21.85546875" style="1" customWidth="1"/>
    <col min="7182" max="7184" width="11.140625" style="1" customWidth="1"/>
    <col min="7185" max="7185" width="12.28515625" style="1" customWidth="1"/>
    <col min="7186" max="7186" width="13" style="1" customWidth="1"/>
    <col min="7187" max="7187" width="11.42578125" style="1" customWidth="1"/>
    <col min="7188" max="7188" width="11.140625" style="1" customWidth="1"/>
    <col min="7189" max="7189" width="12.28515625" style="1" customWidth="1"/>
    <col min="7190" max="7190" width="10.42578125" style="1" customWidth="1"/>
    <col min="7191" max="7191" width="13.7109375" style="1" customWidth="1"/>
    <col min="7192" max="7192" width="17.28515625" style="1" bestFit="1" customWidth="1"/>
    <col min="7193" max="7193" width="13.42578125" style="1" customWidth="1"/>
    <col min="7194" max="7428" width="9.140625" style="1"/>
    <col min="7429" max="7429" width="14.140625" style="1" bestFit="1" customWidth="1"/>
    <col min="7430" max="7430" width="9.140625" style="1"/>
    <col min="7431" max="7431" width="14.140625" style="1" bestFit="1" customWidth="1"/>
    <col min="7432" max="7432" width="9.140625" style="1"/>
    <col min="7433" max="7433" width="14.140625" style="1" bestFit="1" customWidth="1"/>
    <col min="7434" max="7434" width="9.140625" style="1"/>
    <col min="7435" max="7435" width="14.140625" style="1" bestFit="1" customWidth="1"/>
    <col min="7436" max="7436" width="13.7109375" style="1" customWidth="1"/>
    <col min="7437" max="7437" width="21.85546875" style="1" customWidth="1"/>
    <col min="7438" max="7440" width="11.140625" style="1" customWidth="1"/>
    <col min="7441" max="7441" width="12.28515625" style="1" customWidth="1"/>
    <col min="7442" max="7442" width="13" style="1" customWidth="1"/>
    <col min="7443" max="7443" width="11.42578125" style="1" customWidth="1"/>
    <col min="7444" max="7444" width="11.140625" style="1" customWidth="1"/>
    <col min="7445" max="7445" width="12.28515625" style="1" customWidth="1"/>
    <col min="7446" max="7446" width="10.42578125" style="1" customWidth="1"/>
    <col min="7447" max="7447" width="13.7109375" style="1" customWidth="1"/>
    <col min="7448" max="7448" width="17.28515625" style="1" bestFit="1" customWidth="1"/>
    <col min="7449" max="7449" width="13.42578125" style="1" customWidth="1"/>
    <col min="7450" max="7684" width="9.140625" style="1"/>
    <col min="7685" max="7685" width="14.140625" style="1" bestFit="1" customWidth="1"/>
    <col min="7686" max="7686" width="9.140625" style="1"/>
    <col min="7687" max="7687" width="14.140625" style="1" bestFit="1" customWidth="1"/>
    <col min="7688" max="7688" width="9.140625" style="1"/>
    <col min="7689" max="7689" width="14.140625" style="1" bestFit="1" customWidth="1"/>
    <col min="7690" max="7690" width="9.140625" style="1"/>
    <col min="7691" max="7691" width="14.140625" style="1" bestFit="1" customWidth="1"/>
    <col min="7692" max="7692" width="13.7109375" style="1" customWidth="1"/>
    <col min="7693" max="7693" width="21.85546875" style="1" customWidth="1"/>
    <col min="7694" max="7696" width="11.140625" style="1" customWidth="1"/>
    <col min="7697" max="7697" width="12.28515625" style="1" customWidth="1"/>
    <col min="7698" max="7698" width="13" style="1" customWidth="1"/>
    <col min="7699" max="7699" width="11.42578125" style="1" customWidth="1"/>
    <col min="7700" max="7700" width="11.140625" style="1" customWidth="1"/>
    <col min="7701" max="7701" width="12.28515625" style="1" customWidth="1"/>
    <col min="7702" max="7702" width="10.42578125" style="1" customWidth="1"/>
    <col min="7703" max="7703" width="13.7109375" style="1" customWidth="1"/>
    <col min="7704" max="7704" width="17.28515625" style="1" bestFit="1" customWidth="1"/>
    <col min="7705" max="7705" width="13.42578125" style="1" customWidth="1"/>
    <col min="7706" max="7940" width="9.140625" style="1"/>
    <col min="7941" max="7941" width="14.140625" style="1" bestFit="1" customWidth="1"/>
    <col min="7942" max="7942" width="9.140625" style="1"/>
    <col min="7943" max="7943" width="14.140625" style="1" bestFit="1" customWidth="1"/>
    <col min="7944" max="7944" width="9.140625" style="1"/>
    <col min="7945" max="7945" width="14.140625" style="1" bestFit="1" customWidth="1"/>
    <col min="7946" max="7946" width="9.140625" style="1"/>
    <col min="7947" max="7947" width="14.140625" style="1" bestFit="1" customWidth="1"/>
    <col min="7948" max="7948" width="13.7109375" style="1" customWidth="1"/>
    <col min="7949" max="7949" width="21.85546875" style="1" customWidth="1"/>
    <col min="7950" max="7952" width="11.140625" style="1" customWidth="1"/>
    <col min="7953" max="7953" width="12.28515625" style="1" customWidth="1"/>
    <col min="7954" max="7954" width="13" style="1" customWidth="1"/>
    <col min="7955" max="7955" width="11.42578125" style="1" customWidth="1"/>
    <col min="7956" max="7956" width="11.140625" style="1" customWidth="1"/>
    <col min="7957" max="7957" width="12.28515625" style="1" customWidth="1"/>
    <col min="7958" max="7958" width="10.42578125" style="1" customWidth="1"/>
    <col min="7959" max="7959" width="13.7109375" style="1" customWidth="1"/>
    <col min="7960" max="7960" width="17.28515625" style="1" bestFit="1" customWidth="1"/>
    <col min="7961" max="7961" width="13.42578125" style="1" customWidth="1"/>
    <col min="7962" max="8196" width="9.140625" style="1"/>
    <col min="8197" max="8197" width="14.140625" style="1" bestFit="1" customWidth="1"/>
    <col min="8198" max="8198" width="9.140625" style="1"/>
    <col min="8199" max="8199" width="14.140625" style="1" bestFit="1" customWidth="1"/>
    <col min="8200" max="8200" width="9.140625" style="1"/>
    <col min="8201" max="8201" width="14.140625" style="1" bestFit="1" customWidth="1"/>
    <col min="8202" max="8202" width="9.140625" style="1"/>
    <col min="8203" max="8203" width="14.140625" style="1" bestFit="1" customWidth="1"/>
    <col min="8204" max="8204" width="13.7109375" style="1" customWidth="1"/>
    <col min="8205" max="8205" width="21.85546875" style="1" customWidth="1"/>
    <col min="8206" max="8208" width="11.140625" style="1" customWidth="1"/>
    <col min="8209" max="8209" width="12.28515625" style="1" customWidth="1"/>
    <col min="8210" max="8210" width="13" style="1" customWidth="1"/>
    <col min="8211" max="8211" width="11.42578125" style="1" customWidth="1"/>
    <col min="8212" max="8212" width="11.140625" style="1" customWidth="1"/>
    <col min="8213" max="8213" width="12.28515625" style="1" customWidth="1"/>
    <col min="8214" max="8214" width="10.42578125" style="1" customWidth="1"/>
    <col min="8215" max="8215" width="13.7109375" style="1" customWidth="1"/>
    <col min="8216" max="8216" width="17.28515625" style="1" bestFit="1" customWidth="1"/>
    <col min="8217" max="8217" width="13.42578125" style="1" customWidth="1"/>
    <col min="8218" max="8452" width="9.140625" style="1"/>
    <col min="8453" max="8453" width="14.140625" style="1" bestFit="1" customWidth="1"/>
    <col min="8454" max="8454" width="9.140625" style="1"/>
    <col min="8455" max="8455" width="14.140625" style="1" bestFit="1" customWidth="1"/>
    <col min="8456" max="8456" width="9.140625" style="1"/>
    <col min="8457" max="8457" width="14.140625" style="1" bestFit="1" customWidth="1"/>
    <col min="8458" max="8458" width="9.140625" style="1"/>
    <col min="8459" max="8459" width="14.140625" style="1" bestFit="1" customWidth="1"/>
    <col min="8460" max="8460" width="13.7109375" style="1" customWidth="1"/>
    <col min="8461" max="8461" width="21.85546875" style="1" customWidth="1"/>
    <col min="8462" max="8464" width="11.140625" style="1" customWidth="1"/>
    <col min="8465" max="8465" width="12.28515625" style="1" customWidth="1"/>
    <col min="8466" max="8466" width="13" style="1" customWidth="1"/>
    <col min="8467" max="8467" width="11.42578125" style="1" customWidth="1"/>
    <col min="8468" max="8468" width="11.140625" style="1" customWidth="1"/>
    <col min="8469" max="8469" width="12.28515625" style="1" customWidth="1"/>
    <col min="8470" max="8470" width="10.42578125" style="1" customWidth="1"/>
    <col min="8471" max="8471" width="13.7109375" style="1" customWidth="1"/>
    <col min="8472" max="8472" width="17.28515625" style="1" bestFit="1" customWidth="1"/>
    <col min="8473" max="8473" width="13.42578125" style="1" customWidth="1"/>
    <col min="8474" max="8708" width="9.140625" style="1"/>
    <col min="8709" max="8709" width="14.140625" style="1" bestFit="1" customWidth="1"/>
    <col min="8710" max="8710" width="9.140625" style="1"/>
    <col min="8711" max="8711" width="14.140625" style="1" bestFit="1" customWidth="1"/>
    <col min="8712" max="8712" width="9.140625" style="1"/>
    <col min="8713" max="8713" width="14.140625" style="1" bestFit="1" customWidth="1"/>
    <col min="8714" max="8714" width="9.140625" style="1"/>
    <col min="8715" max="8715" width="14.140625" style="1" bestFit="1" customWidth="1"/>
    <col min="8716" max="8716" width="13.7109375" style="1" customWidth="1"/>
    <col min="8717" max="8717" width="21.85546875" style="1" customWidth="1"/>
    <col min="8718" max="8720" width="11.140625" style="1" customWidth="1"/>
    <col min="8721" max="8721" width="12.28515625" style="1" customWidth="1"/>
    <col min="8722" max="8722" width="13" style="1" customWidth="1"/>
    <col min="8723" max="8723" width="11.42578125" style="1" customWidth="1"/>
    <col min="8724" max="8724" width="11.140625" style="1" customWidth="1"/>
    <col min="8725" max="8725" width="12.28515625" style="1" customWidth="1"/>
    <col min="8726" max="8726" width="10.42578125" style="1" customWidth="1"/>
    <col min="8727" max="8727" width="13.7109375" style="1" customWidth="1"/>
    <col min="8728" max="8728" width="17.28515625" style="1" bestFit="1" customWidth="1"/>
    <col min="8729" max="8729" width="13.42578125" style="1" customWidth="1"/>
    <col min="8730" max="8964" width="9.140625" style="1"/>
    <col min="8965" max="8965" width="14.140625" style="1" bestFit="1" customWidth="1"/>
    <col min="8966" max="8966" width="9.140625" style="1"/>
    <col min="8967" max="8967" width="14.140625" style="1" bestFit="1" customWidth="1"/>
    <col min="8968" max="8968" width="9.140625" style="1"/>
    <col min="8969" max="8969" width="14.140625" style="1" bestFit="1" customWidth="1"/>
    <col min="8970" max="8970" width="9.140625" style="1"/>
    <col min="8971" max="8971" width="14.140625" style="1" bestFit="1" customWidth="1"/>
    <col min="8972" max="8972" width="13.7109375" style="1" customWidth="1"/>
    <col min="8973" max="8973" width="21.85546875" style="1" customWidth="1"/>
    <col min="8974" max="8976" width="11.140625" style="1" customWidth="1"/>
    <col min="8977" max="8977" width="12.28515625" style="1" customWidth="1"/>
    <col min="8978" max="8978" width="13" style="1" customWidth="1"/>
    <col min="8979" max="8979" width="11.42578125" style="1" customWidth="1"/>
    <col min="8980" max="8980" width="11.140625" style="1" customWidth="1"/>
    <col min="8981" max="8981" width="12.28515625" style="1" customWidth="1"/>
    <col min="8982" max="8982" width="10.42578125" style="1" customWidth="1"/>
    <col min="8983" max="8983" width="13.7109375" style="1" customWidth="1"/>
    <col min="8984" max="8984" width="17.28515625" style="1" bestFit="1" customWidth="1"/>
    <col min="8985" max="8985" width="13.42578125" style="1" customWidth="1"/>
    <col min="8986" max="9220" width="9.140625" style="1"/>
    <col min="9221" max="9221" width="14.140625" style="1" bestFit="1" customWidth="1"/>
    <col min="9222" max="9222" width="9.140625" style="1"/>
    <col min="9223" max="9223" width="14.140625" style="1" bestFit="1" customWidth="1"/>
    <col min="9224" max="9224" width="9.140625" style="1"/>
    <col min="9225" max="9225" width="14.140625" style="1" bestFit="1" customWidth="1"/>
    <col min="9226" max="9226" width="9.140625" style="1"/>
    <col min="9227" max="9227" width="14.140625" style="1" bestFit="1" customWidth="1"/>
    <col min="9228" max="9228" width="13.7109375" style="1" customWidth="1"/>
    <col min="9229" max="9229" width="21.85546875" style="1" customWidth="1"/>
    <col min="9230" max="9232" width="11.140625" style="1" customWidth="1"/>
    <col min="9233" max="9233" width="12.28515625" style="1" customWidth="1"/>
    <col min="9234" max="9234" width="13" style="1" customWidth="1"/>
    <col min="9235" max="9235" width="11.42578125" style="1" customWidth="1"/>
    <col min="9236" max="9236" width="11.140625" style="1" customWidth="1"/>
    <col min="9237" max="9237" width="12.28515625" style="1" customWidth="1"/>
    <col min="9238" max="9238" width="10.42578125" style="1" customWidth="1"/>
    <col min="9239" max="9239" width="13.7109375" style="1" customWidth="1"/>
    <col min="9240" max="9240" width="17.28515625" style="1" bestFit="1" customWidth="1"/>
    <col min="9241" max="9241" width="13.42578125" style="1" customWidth="1"/>
    <col min="9242" max="9476" width="9.140625" style="1"/>
    <col min="9477" max="9477" width="14.140625" style="1" bestFit="1" customWidth="1"/>
    <col min="9478" max="9478" width="9.140625" style="1"/>
    <col min="9479" max="9479" width="14.140625" style="1" bestFit="1" customWidth="1"/>
    <col min="9480" max="9480" width="9.140625" style="1"/>
    <col min="9481" max="9481" width="14.140625" style="1" bestFit="1" customWidth="1"/>
    <col min="9482" max="9482" width="9.140625" style="1"/>
    <col min="9483" max="9483" width="14.140625" style="1" bestFit="1" customWidth="1"/>
    <col min="9484" max="9484" width="13.7109375" style="1" customWidth="1"/>
    <col min="9485" max="9485" width="21.85546875" style="1" customWidth="1"/>
    <col min="9486" max="9488" width="11.140625" style="1" customWidth="1"/>
    <col min="9489" max="9489" width="12.28515625" style="1" customWidth="1"/>
    <col min="9490" max="9490" width="13" style="1" customWidth="1"/>
    <col min="9491" max="9491" width="11.42578125" style="1" customWidth="1"/>
    <col min="9492" max="9492" width="11.140625" style="1" customWidth="1"/>
    <col min="9493" max="9493" width="12.28515625" style="1" customWidth="1"/>
    <col min="9494" max="9494" width="10.42578125" style="1" customWidth="1"/>
    <col min="9495" max="9495" width="13.7109375" style="1" customWidth="1"/>
    <col min="9496" max="9496" width="17.28515625" style="1" bestFit="1" customWidth="1"/>
    <col min="9497" max="9497" width="13.42578125" style="1" customWidth="1"/>
    <col min="9498" max="9732" width="9.140625" style="1"/>
    <col min="9733" max="9733" width="14.140625" style="1" bestFit="1" customWidth="1"/>
    <col min="9734" max="9734" width="9.140625" style="1"/>
    <col min="9735" max="9735" width="14.140625" style="1" bestFit="1" customWidth="1"/>
    <col min="9736" max="9736" width="9.140625" style="1"/>
    <col min="9737" max="9737" width="14.140625" style="1" bestFit="1" customWidth="1"/>
    <col min="9738" max="9738" width="9.140625" style="1"/>
    <col min="9739" max="9739" width="14.140625" style="1" bestFit="1" customWidth="1"/>
    <col min="9740" max="9740" width="13.7109375" style="1" customWidth="1"/>
    <col min="9741" max="9741" width="21.85546875" style="1" customWidth="1"/>
    <col min="9742" max="9744" width="11.140625" style="1" customWidth="1"/>
    <col min="9745" max="9745" width="12.28515625" style="1" customWidth="1"/>
    <col min="9746" max="9746" width="13" style="1" customWidth="1"/>
    <col min="9747" max="9747" width="11.42578125" style="1" customWidth="1"/>
    <col min="9748" max="9748" width="11.140625" style="1" customWidth="1"/>
    <col min="9749" max="9749" width="12.28515625" style="1" customWidth="1"/>
    <col min="9750" max="9750" width="10.42578125" style="1" customWidth="1"/>
    <col min="9751" max="9751" width="13.7109375" style="1" customWidth="1"/>
    <col min="9752" max="9752" width="17.28515625" style="1" bestFit="1" customWidth="1"/>
    <col min="9753" max="9753" width="13.42578125" style="1" customWidth="1"/>
    <col min="9754" max="9988" width="9.140625" style="1"/>
    <col min="9989" max="9989" width="14.140625" style="1" bestFit="1" customWidth="1"/>
    <col min="9990" max="9990" width="9.140625" style="1"/>
    <col min="9991" max="9991" width="14.140625" style="1" bestFit="1" customWidth="1"/>
    <col min="9992" max="9992" width="9.140625" style="1"/>
    <col min="9993" max="9993" width="14.140625" style="1" bestFit="1" customWidth="1"/>
    <col min="9994" max="9994" width="9.140625" style="1"/>
    <col min="9995" max="9995" width="14.140625" style="1" bestFit="1" customWidth="1"/>
    <col min="9996" max="9996" width="13.7109375" style="1" customWidth="1"/>
    <col min="9997" max="9997" width="21.85546875" style="1" customWidth="1"/>
    <col min="9998" max="10000" width="11.140625" style="1" customWidth="1"/>
    <col min="10001" max="10001" width="12.28515625" style="1" customWidth="1"/>
    <col min="10002" max="10002" width="13" style="1" customWidth="1"/>
    <col min="10003" max="10003" width="11.42578125" style="1" customWidth="1"/>
    <col min="10004" max="10004" width="11.140625" style="1" customWidth="1"/>
    <col min="10005" max="10005" width="12.28515625" style="1" customWidth="1"/>
    <col min="10006" max="10006" width="10.42578125" style="1" customWidth="1"/>
    <col min="10007" max="10007" width="13.7109375" style="1" customWidth="1"/>
    <col min="10008" max="10008" width="17.28515625" style="1" bestFit="1" customWidth="1"/>
    <col min="10009" max="10009" width="13.42578125" style="1" customWidth="1"/>
    <col min="10010" max="10244" width="9.140625" style="1"/>
    <col min="10245" max="10245" width="14.140625" style="1" bestFit="1" customWidth="1"/>
    <col min="10246" max="10246" width="9.140625" style="1"/>
    <col min="10247" max="10247" width="14.140625" style="1" bestFit="1" customWidth="1"/>
    <col min="10248" max="10248" width="9.140625" style="1"/>
    <col min="10249" max="10249" width="14.140625" style="1" bestFit="1" customWidth="1"/>
    <col min="10250" max="10250" width="9.140625" style="1"/>
    <col min="10251" max="10251" width="14.140625" style="1" bestFit="1" customWidth="1"/>
    <col min="10252" max="10252" width="13.7109375" style="1" customWidth="1"/>
    <col min="10253" max="10253" width="21.85546875" style="1" customWidth="1"/>
    <col min="10254" max="10256" width="11.140625" style="1" customWidth="1"/>
    <col min="10257" max="10257" width="12.28515625" style="1" customWidth="1"/>
    <col min="10258" max="10258" width="13" style="1" customWidth="1"/>
    <col min="10259" max="10259" width="11.42578125" style="1" customWidth="1"/>
    <col min="10260" max="10260" width="11.140625" style="1" customWidth="1"/>
    <col min="10261" max="10261" width="12.28515625" style="1" customWidth="1"/>
    <col min="10262" max="10262" width="10.42578125" style="1" customWidth="1"/>
    <col min="10263" max="10263" width="13.7109375" style="1" customWidth="1"/>
    <col min="10264" max="10264" width="17.28515625" style="1" bestFit="1" customWidth="1"/>
    <col min="10265" max="10265" width="13.42578125" style="1" customWidth="1"/>
    <col min="10266" max="10500" width="9.140625" style="1"/>
    <col min="10501" max="10501" width="14.140625" style="1" bestFit="1" customWidth="1"/>
    <col min="10502" max="10502" width="9.140625" style="1"/>
    <col min="10503" max="10503" width="14.140625" style="1" bestFit="1" customWidth="1"/>
    <col min="10504" max="10504" width="9.140625" style="1"/>
    <col min="10505" max="10505" width="14.140625" style="1" bestFit="1" customWidth="1"/>
    <col min="10506" max="10506" width="9.140625" style="1"/>
    <col min="10507" max="10507" width="14.140625" style="1" bestFit="1" customWidth="1"/>
    <col min="10508" max="10508" width="13.7109375" style="1" customWidth="1"/>
    <col min="10509" max="10509" width="21.85546875" style="1" customWidth="1"/>
    <col min="10510" max="10512" width="11.140625" style="1" customWidth="1"/>
    <col min="10513" max="10513" width="12.28515625" style="1" customWidth="1"/>
    <col min="10514" max="10514" width="13" style="1" customWidth="1"/>
    <col min="10515" max="10515" width="11.42578125" style="1" customWidth="1"/>
    <col min="10516" max="10516" width="11.140625" style="1" customWidth="1"/>
    <col min="10517" max="10517" width="12.28515625" style="1" customWidth="1"/>
    <col min="10518" max="10518" width="10.42578125" style="1" customWidth="1"/>
    <col min="10519" max="10519" width="13.7109375" style="1" customWidth="1"/>
    <col min="10520" max="10520" width="17.28515625" style="1" bestFit="1" customWidth="1"/>
    <col min="10521" max="10521" width="13.42578125" style="1" customWidth="1"/>
    <col min="10522" max="10756" width="9.140625" style="1"/>
    <col min="10757" max="10757" width="14.140625" style="1" bestFit="1" customWidth="1"/>
    <col min="10758" max="10758" width="9.140625" style="1"/>
    <col min="10759" max="10759" width="14.140625" style="1" bestFit="1" customWidth="1"/>
    <col min="10760" max="10760" width="9.140625" style="1"/>
    <col min="10761" max="10761" width="14.140625" style="1" bestFit="1" customWidth="1"/>
    <col min="10762" max="10762" width="9.140625" style="1"/>
    <col min="10763" max="10763" width="14.140625" style="1" bestFit="1" customWidth="1"/>
    <col min="10764" max="10764" width="13.7109375" style="1" customWidth="1"/>
    <col min="10765" max="10765" width="21.85546875" style="1" customWidth="1"/>
    <col min="10766" max="10768" width="11.140625" style="1" customWidth="1"/>
    <col min="10769" max="10769" width="12.28515625" style="1" customWidth="1"/>
    <col min="10770" max="10770" width="13" style="1" customWidth="1"/>
    <col min="10771" max="10771" width="11.42578125" style="1" customWidth="1"/>
    <col min="10772" max="10772" width="11.140625" style="1" customWidth="1"/>
    <col min="10773" max="10773" width="12.28515625" style="1" customWidth="1"/>
    <col min="10774" max="10774" width="10.42578125" style="1" customWidth="1"/>
    <col min="10775" max="10775" width="13.7109375" style="1" customWidth="1"/>
    <col min="10776" max="10776" width="17.28515625" style="1" bestFit="1" customWidth="1"/>
    <col min="10777" max="10777" width="13.42578125" style="1" customWidth="1"/>
    <col min="10778" max="11012" width="9.140625" style="1"/>
    <col min="11013" max="11013" width="14.140625" style="1" bestFit="1" customWidth="1"/>
    <col min="11014" max="11014" width="9.140625" style="1"/>
    <col min="11015" max="11015" width="14.140625" style="1" bestFit="1" customWidth="1"/>
    <col min="11016" max="11016" width="9.140625" style="1"/>
    <col min="11017" max="11017" width="14.140625" style="1" bestFit="1" customWidth="1"/>
    <col min="11018" max="11018" width="9.140625" style="1"/>
    <col min="11019" max="11019" width="14.140625" style="1" bestFit="1" customWidth="1"/>
    <col min="11020" max="11020" width="13.7109375" style="1" customWidth="1"/>
    <col min="11021" max="11021" width="21.85546875" style="1" customWidth="1"/>
    <col min="11022" max="11024" width="11.140625" style="1" customWidth="1"/>
    <col min="11025" max="11025" width="12.28515625" style="1" customWidth="1"/>
    <col min="11026" max="11026" width="13" style="1" customWidth="1"/>
    <col min="11027" max="11027" width="11.42578125" style="1" customWidth="1"/>
    <col min="11028" max="11028" width="11.140625" style="1" customWidth="1"/>
    <col min="11029" max="11029" width="12.28515625" style="1" customWidth="1"/>
    <col min="11030" max="11030" width="10.42578125" style="1" customWidth="1"/>
    <col min="11031" max="11031" width="13.7109375" style="1" customWidth="1"/>
    <col min="11032" max="11032" width="17.28515625" style="1" bestFit="1" customWidth="1"/>
    <col min="11033" max="11033" width="13.42578125" style="1" customWidth="1"/>
    <col min="11034" max="11268" width="9.140625" style="1"/>
    <col min="11269" max="11269" width="14.140625" style="1" bestFit="1" customWidth="1"/>
    <col min="11270" max="11270" width="9.140625" style="1"/>
    <col min="11271" max="11271" width="14.140625" style="1" bestFit="1" customWidth="1"/>
    <col min="11272" max="11272" width="9.140625" style="1"/>
    <col min="11273" max="11273" width="14.140625" style="1" bestFit="1" customWidth="1"/>
    <col min="11274" max="11274" width="9.140625" style="1"/>
    <col min="11275" max="11275" width="14.140625" style="1" bestFit="1" customWidth="1"/>
    <col min="11276" max="11276" width="13.7109375" style="1" customWidth="1"/>
    <col min="11277" max="11277" width="21.85546875" style="1" customWidth="1"/>
    <col min="11278" max="11280" width="11.140625" style="1" customWidth="1"/>
    <col min="11281" max="11281" width="12.28515625" style="1" customWidth="1"/>
    <col min="11282" max="11282" width="13" style="1" customWidth="1"/>
    <col min="11283" max="11283" width="11.42578125" style="1" customWidth="1"/>
    <col min="11284" max="11284" width="11.140625" style="1" customWidth="1"/>
    <col min="11285" max="11285" width="12.28515625" style="1" customWidth="1"/>
    <col min="11286" max="11286" width="10.42578125" style="1" customWidth="1"/>
    <col min="11287" max="11287" width="13.7109375" style="1" customWidth="1"/>
    <col min="11288" max="11288" width="17.28515625" style="1" bestFit="1" customWidth="1"/>
    <col min="11289" max="11289" width="13.42578125" style="1" customWidth="1"/>
    <col min="11290" max="11524" width="9.140625" style="1"/>
    <col min="11525" max="11525" width="14.140625" style="1" bestFit="1" customWidth="1"/>
    <col min="11526" max="11526" width="9.140625" style="1"/>
    <col min="11527" max="11527" width="14.140625" style="1" bestFit="1" customWidth="1"/>
    <col min="11528" max="11528" width="9.140625" style="1"/>
    <col min="11529" max="11529" width="14.140625" style="1" bestFit="1" customWidth="1"/>
    <col min="11530" max="11530" width="9.140625" style="1"/>
    <col min="11531" max="11531" width="14.140625" style="1" bestFit="1" customWidth="1"/>
    <col min="11532" max="11532" width="13.7109375" style="1" customWidth="1"/>
    <col min="11533" max="11533" width="21.85546875" style="1" customWidth="1"/>
    <col min="11534" max="11536" width="11.140625" style="1" customWidth="1"/>
    <col min="11537" max="11537" width="12.28515625" style="1" customWidth="1"/>
    <col min="11538" max="11538" width="13" style="1" customWidth="1"/>
    <col min="11539" max="11539" width="11.42578125" style="1" customWidth="1"/>
    <col min="11540" max="11540" width="11.140625" style="1" customWidth="1"/>
    <col min="11541" max="11541" width="12.28515625" style="1" customWidth="1"/>
    <col min="11542" max="11542" width="10.42578125" style="1" customWidth="1"/>
    <col min="11543" max="11543" width="13.7109375" style="1" customWidth="1"/>
    <col min="11544" max="11544" width="17.28515625" style="1" bestFit="1" customWidth="1"/>
    <col min="11545" max="11545" width="13.42578125" style="1" customWidth="1"/>
    <col min="11546" max="11780" width="9.140625" style="1"/>
    <col min="11781" max="11781" width="14.140625" style="1" bestFit="1" customWidth="1"/>
    <col min="11782" max="11782" width="9.140625" style="1"/>
    <col min="11783" max="11783" width="14.140625" style="1" bestFit="1" customWidth="1"/>
    <col min="11784" max="11784" width="9.140625" style="1"/>
    <col min="11785" max="11785" width="14.140625" style="1" bestFit="1" customWidth="1"/>
    <col min="11786" max="11786" width="9.140625" style="1"/>
    <col min="11787" max="11787" width="14.140625" style="1" bestFit="1" customWidth="1"/>
    <col min="11788" max="11788" width="13.7109375" style="1" customWidth="1"/>
    <col min="11789" max="11789" width="21.85546875" style="1" customWidth="1"/>
    <col min="11790" max="11792" width="11.140625" style="1" customWidth="1"/>
    <col min="11793" max="11793" width="12.28515625" style="1" customWidth="1"/>
    <col min="11794" max="11794" width="13" style="1" customWidth="1"/>
    <col min="11795" max="11795" width="11.42578125" style="1" customWidth="1"/>
    <col min="11796" max="11796" width="11.140625" style="1" customWidth="1"/>
    <col min="11797" max="11797" width="12.28515625" style="1" customWidth="1"/>
    <col min="11798" max="11798" width="10.42578125" style="1" customWidth="1"/>
    <col min="11799" max="11799" width="13.7109375" style="1" customWidth="1"/>
    <col min="11800" max="11800" width="17.28515625" style="1" bestFit="1" customWidth="1"/>
    <col min="11801" max="11801" width="13.42578125" style="1" customWidth="1"/>
    <col min="11802" max="12036" width="9.140625" style="1"/>
    <col min="12037" max="12037" width="14.140625" style="1" bestFit="1" customWidth="1"/>
    <col min="12038" max="12038" width="9.140625" style="1"/>
    <col min="12039" max="12039" width="14.140625" style="1" bestFit="1" customWidth="1"/>
    <col min="12040" max="12040" width="9.140625" style="1"/>
    <col min="12041" max="12041" width="14.140625" style="1" bestFit="1" customWidth="1"/>
    <col min="12042" max="12042" width="9.140625" style="1"/>
    <col min="12043" max="12043" width="14.140625" style="1" bestFit="1" customWidth="1"/>
    <col min="12044" max="12044" width="13.7109375" style="1" customWidth="1"/>
    <col min="12045" max="12045" width="21.85546875" style="1" customWidth="1"/>
    <col min="12046" max="12048" width="11.140625" style="1" customWidth="1"/>
    <col min="12049" max="12049" width="12.28515625" style="1" customWidth="1"/>
    <col min="12050" max="12050" width="13" style="1" customWidth="1"/>
    <col min="12051" max="12051" width="11.42578125" style="1" customWidth="1"/>
    <col min="12052" max="12052" width="11.140625" style="1" customWidth="1"/>
    <col min="12053" max="12053" width="12.28515625" style="1" customWidth="1"/>
    <col min="12054" max="12054" width="10.42578125" style="1" customWidth="1"/>
    <col min="12055" max="12055" width="13.7109375" style="1" customWidth="1"/>
    <col min="12056" max="12056" width="17.28515625" style="1" bestFit="1" customWidth="1"/>
    <col min="12057" max="12057" width="13.42578125" style="1" customWidth="1"/>
    <col min="12058" max="12292" width="9.140625" style="1"/>
    <col min="12293" max="12293" width="14.140625" style="1" bestFit="1" customWidth="1"/>
    <col min="12294" max="12294" width="9.140625" style="1"/>
    <col min="12295" max="12295" width="14.140625" style="1" bestFit="1" customWidth="1"/>
    <col min="12296" max="12296" width="9.140625" style="1"/>
    <col min="12297" max="12297" width="14.140625" style="1" bestFit="1" customWidth="1"/>
    <col min="12298" max="12298" width="9.140625" style="1"/>
    <col min="12299" max="12299" width="14.140625" style="1" bestFit="1" customWidth="1"/>
    <col min="12300" max="12300" width="13.7109375" style="1" customWidth="1"/>
    <col min="12301" max="12301" width="21.85546875" style="1" customWidth="1"/>
    <col min="12302" max="12304" width="11.140625" style="1" customWidth="1"/>
    <col min="12305" max="12305" width="12.28515625" style="1" customWidth="1"/>
    <col min="12306" max="12306" width="13" style="1" customWidth="1"/>
    <col min="12307" max="12307" width="11.42578125" style="1" customWidth="1"/>
    <col min="12308" max="12308" width="11.140625" style="1" customWidth="1"/>
    <col min="12309" max="12309" width="12.28515625" style="1" customWidth="1"/>
    <col min="12310" max="12310" width="10.42578125" style="1" customWidth="1"/>
    <col min="12311" max="12311" width="13.7109375" style="1" customWidth="1"/>
    <col min="12312" max="12312" width="17.28515625" style="1" bestFit="1" customWidth="1"/>
    <col min="12313" max="12313" width="13.42578125" style="1" customWidth="1"/>
    <col min="12314" max="12548" width="9.140625" style="1"/>
    <col min="12549" max="12549" width="14.140625" style="1" bestFit="1" customWidth="1"/>
    <col min="12550" max="12550" width="9.140625" style="1"/>
    <col min="12551" max="12551" width="14.140625" style="1" bestFit="1" customWidth="1"/>
    <col min="12552" max="12552" width="9.140625" style="1"/>
    <col min="12553" max="12553" width="14.140625" style="1" bestFit="1" customWidth="1"/>
    <col min="12554" max="12554" width="9.140625" style="1"/>
    <col min="12555" max="12555" width="14.140625" style="1" bestFit="1" customWidth="1"/>
    <col min="12556" max="12556" width="13.7109375" style="1" customWidth="1"/>
    <col min="12557" max="12557" width="21.85546875" style="1" customWidth="1"/>
    <col min="12558" max="12560" width="11.140625" style="1" customWidth="1"/>
    <col min="12561" max="12561" width="12.28515625" style="1" customWidth="1"/>
    <col min="12562" max="12562" width="13" style="1" customWidth="1"/>
    <col min="12563" max="12563" width="11.42578125" style="1" customWidth="1"/>
    <col min="12564" max="12564" width="11.140625" style="1" customWidth="1"/>
    <col min="12565" max="12565" width="12.28515625" style="1" customWidth="1"/>
    <col min="12566" max="12566" width="10.42578125" style="1" customWidth="1"/>
    <col min="12567" max="12567" width="13.7109375" style="1" customWidth="1"/>
    <col min="12568" max="12568" width="17.28515625" style="1" bestFit="1" customWidth="1"/>
    <col min="12569" max="12569" width="13.42578125" style="1" customWidth="1"/>
    <col min="12570" max="12804" width="9.140625" style="1"/>
    <col min="12805" max="12805" width="14.140625" style="1" bestFit="1" customWidth="1"/>
    <col min="12806" max="12806" width="9.140625" style="1"/>
    <col min="12807" max="12807" width="14.140625" style="1" bestFit="1" customWidth="1"/>
    <col min="12808" max="12808" width="9.140625" style="1"/>
    <col min="12809" max="12809" width="14.140625" style="1" bestFit="1" customWidth="1"/>
    <col min="12810" max="12810" width="9.140625" style="1"/>
    <col min="12811" max="12811" width="14.140625" style="1" bestFit="1" customWidth="1"/>
    <col min="12812" max="12812" width="13.7109375" style="1" customWidth="1"/>
    <col min="12813" max="12813" width="21.85546875" style="1" customWidth="1"/>
    <col min="12814" max="12816" width="11.140625" style="1" customWidth="1"/>
    <col min="12817" max="12817" width="12.28515625" style="1" customWidth="1"/>
    <col min="12818" max="12818" width="13" style="1" customWidth="1"/>
    <col min="12819" max="12819" width="11.42578125" style="1" customWidth="1"/>
    <col min="12820" max="12820" width="11.140625" style="1" customWidth="1"/>
    <col min="12821" max="12821" width="12.28515625" style="1" customWidth="1"/>
    <col min="12822" max="12822" width="10.42578125" style="1" customWidth="1"/>
    <col min="12823" max="12823" width="13.7109375" style="1" customWidth="1"/>
    <col min="12824" max="12824" width="17.28515625" style="1" bestFit="1" customWidth="1"/>
    <col min="12825" max="12825" width="13.42578125" style="1" customWidth="1"/>
    <col min="12826" max="13060" width="9.140625" style="1"/>
    <col min="13061" max="13061" width="14.140625" style="1" bestFit="1" customWidth="1"/>
    <col min="13062" max="13062" width="9.140625" style="1"/>
    <col min="13063" max="13063" width="14.140625" style="1" bestFit="1" customWidth="1"/>
    <col min="13064" max="13064" width="9.140625" style="1"/>
    <col min="13065" max="13065" width="14.140625" style="1" bestFit="1" customWidth="1"/>
    <col min="13066" max="13066" width="9.140625" style="1"/>
    <col min="13067" max="13067" width="14.140625" style="1" bestFit="1" customWidth="1"/>
    <col min="13068" max="13068" width="13.7109375" style="1" customWidth="1"/>
    <col min="13069" max="13069" width="21.85546875" style="1" customWidth="1"/>
    <col min="13070" max="13072" width="11.140625" style="1" customWidth="1"/>
    <col min="13073" max="13073" width="12.28515625" style="1" customWidth="1"/>
    <col min="13074" max="13074" width="13" style="1" customWidth="1"/>
    <col min="13075" max="13075" width="11.42578125" style="1" customWidth="1"/>
    <col min="13076" max="13076" width="11.140625" style="1" customWidth="1"/>
    <col min="13077" max="13077" width="12.28515625" style="1" customWidth="1"/>
    <col min="13078" max="13078" width="10.42578125" style="1" customWidth="1"/>
    <col min="13079" max="13079" width="13.7109375" style="1" customWidth="1"/>
    <col min="13080" max="13080" width="17.28515625" style="1" bestFit="1" customWidth="1"/>
    <col min="13081" max="13081" width="13.42578125" style="1" customWidth="1"/>
    <col min="13082" max="13316" width="9.140625" style="1"/>
    <col min="13317" max="13317" width="14.140625" style="1" bestFit="1" customWidth="1"/>
    <col min="13318" max="13318" width="9.140625" style="1"/>
    <col min="13319" max="13319" width="14.140625" style="1" bestFit="1" customWidth="1"/>
    <col min="13320" max="13320" width="9.140625" style="1"/>
    <col min="13321" max="13321" width="14.140625" style="1" bestFit="1" customWidth="1"/>
    <col min="13322" max="13322" width="9.140625" style="1"/>
    <col min="13323" max="13323" width="14.140625" style="1" bestFit="1" customWidth="1"/>
    <col min="13324" max="13324" width="13.7109375" style="1" customWidth="1"/>
    <col min="13325" max="13325" width="21.85546875" style="1" customWidth="1"/>
    <col min="13326" max="13328" width="11.140625" style="1" customWidth="1"/>
    <col min="13329" max="13329" width="12.28515625" style="1" customWidth="1"/>
    <col min="13330" max="13330" width="13" style="1" customWidth="1"/>
    <col min="13331" max="13331" width="11.42578125" style="1" customWidth="1"/>
    <col min="13332" max="13332" width="11.140625" style="1" customWidth="1"/>
    <col min="13333" max="13333" width="12.28515625" style="1" customWidth="1"/>
    <col min="13334" max="13334" width="10.42578125" style="1" customWidth="1"/>
    <col min="13335" max="13335" width="13.7109375" style="1" customWidth="1"/>
    <col min="13336" max="13336" width="17.28515625" style="1" bestFit="1" customWidth="1"/>
    <col min="13337" max="13337" width="13.42578125" style="1" customWidth="1"/>
    <col min="13338" max="13572" width="9.140625" style="1"/>
    <col min="13573" max="13573" width="14.140625" style="1" bestFit="1" customWidth="1"/>
    <col min="13574" max="13574" width="9.140625" style="1"/>
    <col min="13575" max="13575" width="14.140625" style="1" bestFit="1" customWidth="1"/>
    <col min="13576" max="13576" width="9.140625" style="1"/>
    <col min="13577" max="13577" width="14.140625" style="1" bestFit="1" customWidth="1"/>
    <col min="13578" max="13578" width="9.140625" style="1"/>
    <col min="13579" max="13579" width="14.140625" style="1" bestFit="1" customWidth="1"/>
    <col min="13580" max="13580" width="13.7109375" style="1" customWidth="1"/>
    <col min="13581" max="13581" width="21.85546875" style="1" customWidth="1"/>
    <col min="13582" max="13584" width="11.140625" style="1" customWidth="1"/>
    <col min="13585" max="13585" width="12.28515625" style="1" customWidth="1"/>
    <col min="13586" max="13586" width="13" style="1" customWidth="1"/>
    <col min="13587" max="13587" width="11.42578125" style="1" customWidth="1"/>
    <col min="13588" max="13588" width="11.140625" style="1" customWidth="1"/>
    <col min="13589" max="13589" width="12.28515625" style="1" customWidth="1"/>
    <col min="13590" max="13590" width="10.42578125" style="1" customWidth="1"/>
    <col min="13591" max="13591" width="13.7109375" style="1" customWidth="1"/>
    <col min="13592" max="13592" width="17.28515625" style="1" bestFit="1" customWidth="1"/>
    <col min="13593" max="13593" width="13.42578125" style="1" customWidth="1"/>
    <col min="13594" max="13828" width="9.140625" style="1"/>
    <col min="13829" max="13829" width="14.140625" style="1" bestFit="1" customWidth="1"/>
    <col min="13830" max="13830" width="9.140625" style="1"/>
    <col min="13831" max="13831" width="14.140625" style="1" bestFit="1" customWidth="1"/>
    <col min="13832" max="13832" width="9.140625" style="1"/>
    <col min="13833" max="13833" width="14.140625" style="1" bestFit="1" customWidth="1"/>
    <col min="13834" max="13834" width="9.140625" style="1"/>
    <col min="13835" max="13835" width="14.140625" style="1" bestFit="1" customWidth="1"/>
    <col min="13836" max="13836" width="13.7109375" style="1" customWidth="1"/>
    <col min="13837" max="13837" width="21.85546875" style="1" customWidth="1"/>
    <col min="13838" max="13840" width="11.140625" style="1" customWidth="1"/>
    <col min="13841" max="13841" width="12.28515625" style="1" customWidth="1"/>
    <col min="13842" max="13842" width="13" style="1" customWidth="1"/>
    <col min="13843" max="13843" width="11.42578125" style="1" customWidth="1"/>
    <col min="13844" max="13844" width="11.140625" style="1" customWidth="1"/>
    <col min="13845" max="13845" width="12.28515625" style="1" customWidth="1"/>
    <col min="13846" max="13846" width="10.42578125" style="1" customWidth="1"/>
    <col min="13847" max="13847" width="13.7109375" style="1" customWidth="1"/>
    <col min="13848" max="13848" width="17.28515625" style="1" bestFit="1" customWidth="1"/>
    <col min="13849" max="13849" width="13.42578125" style="1" customWidth="1"/>
    <col min="13850" max="14084" width="9.140625" style="1"/>
    <col min="14085" max="14085" width="14.140625" style="1" bestFit="1" customWidth="1"/>
    <col min="14086" max="14086" width="9.140625" style="1"/>
    <col min="14087" max="14087" width="14.140625" style="1" bestFit="1" customWidth="1"/>
    <col min="14088" max="14088" width="9.140625" style="1"/>
    <col min="14089" max="14089" width="14.140625" style="1" bestFit="1" customWidth="1"/>
    <col min="14090" max="14090" width="9.140625" style="1"/>
    <col min="14091" max="14091" width="14.140625" style="1" bestFit="1" customWidth="1"/>
    <col min="14092" max="14092" width="13.7109375" style="1" customWidth="1"/>
    <col min="14093" max="14093" width="21.85546875" style="1" customWidth="1"/>
    <col min="14094" max="14096" width="11.140625" style="1" customWidth="1"/>
    <col min="14097" max="14097" width="12.28515625" style="1" customWidth="1"/>
    <col min="14098" max="14098" width="13" style="1" customWidth="1"/>
    <col min="14099" max="14099" width="11.42578125" style="1" customWidth="1"/>
    <col min="14100" max="14100" width="11.140625" style="1" customWidth="1"/>
    <col min="14101" max="14101" width="12.28515625" style="1" customWidth="1"/>
    <col min="14102" max="14102" width="10.42578125" style="1" customWidth="1"/>
    <col min="14103" max="14103" width="13.7109375" style="1" customWidth="1"/>
    <col min="14104" max="14104" width="17.28515625" style="1" bestFit="1" customWidth="1"/>
    <col min="14105" max="14105" width="13.42578125" style="1" customWidth="1"/>
    <col min="14106" max="14340" width="9.140625" style="1"/>
    <col min="14341" max="14341" width="14.140625" style="1" bestFit="1" customWidth="1"/>
    <col min="14342" max="14342" width="9.140625" style="1"/>
    <col min="14343" max="14343" width="14.140625" style="1" bestFit="1" customWidth="1"/>
    <col min="14344" max="14344" width="9.140625" style="1"/>
    <col min="14345" max="14345" width="14.140625" style="1" bestFit="1" customWidth="1"/>
    <col min="14346" max="14346" width="9.140625" style="1"/>
    <col min="14347" max="14347" width="14.140625" style="1" bestFit="1" customWidth="1"/>
    <col min="14348" max="14348" width="13.7109375" style="1" customWidth="1"/>
    <col min="14349" max="14349" width="21.85546875" style="1" customWidth="1"/>
    <col min="14350" max="14352" width="11.140625" style="1" customWidth="1"/>
    <col min="14353" max="14353" width="12.28515625" style="1" customWidth="1"/>
    <col min="14354" max="14354" width="13" style="1" customWidth="1"/>
    <col min="14355" max="14355" width="11.42578125" style="1" customWidth="1"/>
    <col min="14356" max="14356" width="11.140625" style="1" customWidth="1"/>
    <col min="14357" max="14357" width="12.28515625" style="1" customWidth="1"/>
    <col min="14358" max="14358" width="10.42578125" style="1" customWidth="1"/>
    <col min="14359" max="14359" width="13.7109375" style="1" customWidth="1"/>
    <col min="14360" max="14360" width="17.28515625" style="1" bestFit="1" customWidth="1"/>
    <col min="14361" max="14361" width="13.42578125" style="1" customWidth="1"/>
    <col min="14362" max="14596" width="9.140625" style="1"/>
    <col min="14597" max="14597" width="14.140625" style="1" bestFit="1" customWidth="1"/>
    <col min="14598" max="14598" width="9.140625" style="1"/>
    <col min="14599" max="14599" width="14.140625" style="1" bestFit="1" customWidth="1"/>
    <col min="14600" max="14600" width="9.140625" style="1"/>
    <col min="14601" max="14601" width="14.140625" style="1" bestFit="1" customWidth="1"/>
    <col min="14602" max="14602" width="9.140625" style="1"/>
    <col min="14603" max="14603" width="14.140625" style="1" bestFit="1" customWidth="1"/>
    <col min="14604" max="14604" width="13.7109375" style="1" customWidth="1"/>
    <col min="14605" max="14605" width="21.85546875" style="1" customWidth="1"/>
    <col min="14606" max="14608" width="11.140625" style="1" customWidth="1"/>
    <col min="14609" max="14609" width="12.28515625" style="1" customWidth="1"/>
    <col min="14610" max="14610" width="13" style="1" customWidth="1"/>
    <col min="14611" max="14611" width="11.42578125" style="1" customWidth="1"/>
    <col min="14612" max="14612" width="11.140625" style="1" customWidth="1"/>
    <col min="14613" max="14613" width="12.28515625" style="1" customWidth="1"/>
    <col min="14614" max="14614" width="10.42578125" style="1" customWidth="1"/>
    <col min="14615" max="14615" width="13.7109375" style="1" customWidth="1"/>
    <col min="14616" max="14616" width="17.28515625" style="1" bestFit="1" customWidth="1"/>
    <col min="14617" max="14617" width="13.42578125" style="1" customWidth="1"/>
    <col min="14618" max="14852" width="9.140625" style="1"/>
    <col min="14853" max="14853" width="14.140625" style="1" bestFit="1" customWidth="1"/>
    <col min="14854" max="14854" width="9.140625" style="1"/>
    <col min="14855" max="14855" width="14.140625" style="1" bestFit="1" customWidth="1"/>
    <col min="14856" max="14856" width="9.140625" style="1"/>
    <col min="14857" max="14857" width="14.140625" style="1" bestFit="1" customWidth="1"/>
    <col min="14858" max="14858" width="9.140625" style="1"/>
    <col min="14859" max="14859" width="14.140625" style="1" bestFit="1" customWidth="1"/>
    <col min="14860" max="14860" width="13.7109375" style="1" customWidth="1"/>
    <col min="14861" max="14861" width="21.85546875" style="1" customWidth="1"/>
    <col min="14862" max="14864" width="11.140625" style="1" customWidth="1"/>
    <col min="14865" max="14865" width="12.28515625" style="1" customWidth="1"/>
    <col min="14866" max="14866" width="13" style="1" customWidth="1"/>
    <col min="14867" max="14867" width="11.42578125" style="1" customWidth="1"/>
    <col min="14868" max="14868" width="11.140625" style="1" customWidth="1"/>
    <col min="14869" max="14869" width="12.28515625" style="1" customWidth="1"/>
    <col min="14870" max="14870" width="10.42578125" style="1" customWidth="1"/>
    <col min="14871" max="14871" width="13.7109375" style="1" customWidth="1"/>
    <col min="14872" max="14872" width="17.28515625" style="1" bestFit="1" customWidth="1"/>
    <col min="14873" max="14873" width="13.42578125" style="1" customWidth="1"/>
    <col min="14874" max="15108" width="9.140625" style="1"/>
    <col min="15109" max="15109" width="14.140625" style="1" bestFit="1" customWidth="1"/>
    <col min="15110" max="15110" width="9.140625" style="1"/>
    <col min="15111" max="15111" width="14.140625" style="1" bestFit="1" customWidth="1"/>
    <col min="15112" max="15112" width="9.140625" style="1"/>
    <col min="15113" max="15113" width="14.140625" style="1" bestFit="1" customWidth="1"/>
    <col min="15114" max="15114" width="9.140625" style="1"/>
    <col min="15115" max="15115" width="14.140625" style="1" bestFit="1" customWidth="1"/>
    <col min="15116" max="15116" width="13.7109375" style="1" customWidth="1"/>
    <col min="15117" max="15117" width="21.85546875" style="1" customWidth="1"/>
    <col min="15118" max="15120" width="11.140625" style="1" customWidth="1"/>
    <col min="15121" max="15121" width="12.28515625" style="1" customWidth="1"/>
    <col min="15122" max="15122" width="13" style="1" customWidth="1"/>
    <col min="15123" max="15123" width="11.42578125" style="1" customWidth="1"/>
    <col min="15124" max="15124" width="11.140625" style="1" customWidth="1"/>
    <col min="15125" max="15125" width="12.28515625" style="1" customWidth="1"/>
    <col min="15126" max="15126" width="10.42578125" style="1" customWidth="1"/>
    <col min="15127" max="15127" width="13.7109375" style="1" customWidth="1"/>
    <col min="15128" max="15128" width="17.28515625" style="1" bestFit="1" customWidth="1"/>
    <col min="15129" max="15129" width="13.42578125" style="1" customWidth="1"/>
    <col min="15130" max="15364" width="9.140625" style="1"/>
    <col min="15365" max="15365" width="14.140625" style="1" bestFit="1" customWidth="1"/>
    <col min="15366" max="15366" width="9.140625" style="1"/>
    <col min="15367" max="15367" width="14.140625" style="1" bestFit="1" customWidth="1"/>
    <col min="15368" max="15368" width="9.140625" style="1"/>
    <col min="15369" max="15369" width="14.140625" style="1" bestFit="1" customWidth="1"/>
    <col min="15370" max="15370" width="9.140625" style="1"/>
    <col min="15371" max="15371" width="14.140625" style="1" bestFit="1" customWidth="1"/>
    <col min="15372" max="15372" width="13.7109375" style="1" customWidth="1"/>
    <col min="15373" max="15373" width="21.85546875" style="1" customWidth="1"/>
    <col min="15374" max="15376" width="11.140625" style="1" customWidth="1"/>
    <col min="15377" max="15377" width="12.28515625" style="1" customWidth="1"/>
    <col min="15378" max="15378" width="13" style="1" customWidth="1"/>
    <col min="15379" max="15379" width="11.42578125" style="1" customWidth="1"/>
    <col min="15380" max="15380" width="11.140625" style="1" customWidth="1"/>
    <col min="15381" max="15381" width="12.28515625" style="1" customWidth="1"/>
    <col min="15382" max="15382" width="10.42578125" style="1" customWidth="1"/>
    <col min="15383" max="15383" width="13.7109375" style="1" customWidth="1"/>
    <col min="15384" max="15384" width="17.28515625" style="1" bestFit="1" customWidth="1"/>
    <col min="15385" max="15385" width="13.42578125" style="1" customWidth="1"/>
    <col min="15386" max="15620" width="9.140625" style="1"/>
    <col min="15621" max="15621" width="14.140625" style="1" bestFit="1" customWidth="1"/>
    <col min="15622" max="15622" width="9.140625" style="1"/>
    <col min="15623" max="15623" width="14.140625" style="1" bestFit="1" customWidth="1"/>
    <col min="15624" max="15624" width="9.140625" style="1"/>
    <col min="15625" max="15625" width="14.140625" style="1" bestFit="1" customWidth="1"/>
    <col min="15626" max="15626" width="9.140625" style="1"/>
    <col min="15627" max="15627" width="14.140625" style="1" bestFit="1" customWidth="1"/>
    <col min="15628" max="15628" width="13.7109375" style="1" customWidth="1"/>
    <col min="15629" max="15629" width="21.85546875" style="1" customWidth="1"/>
    <col min="15630" max="15632" width="11.140625" style="1" customWidth="1"/>
    <col min="15633" max="15633" width="12.28515625" style="1" customWidth="1"/>
    <col min="15634" max="15634" width="13" style="1" customWidth="1"/>
    <col min="15635" max="15635" width="11.42578125" style="1" customWidth="1"/>
    <col min="15636" max="15636" width="11.140625" style="1" customWidth="1"/>
    <col min="15637" max="15637" width="12.28515625" style="1" customWidth="1"/>
    <col min="15638" max="15638" width="10.42578125" style="1" customWidth="1"/>
    <col min="15639" max="15639" width="13.7109375" style="1" customWidth="1"/>
    <col min="15640" max="15640" width="17.28515625" style="1" bestFit="1" customWidth="1"/>
    <col min="15641" max="15641" width="13.42578125" style="1" customWidth="1"/>
    <col min="15642" max="15876" width="9.140625" style="1"/>
    <col min="15877" max="15877" width="14.140625" style="1" bestFit="1" customWidth="1"/>
    <col min="15878" max="15878" width="9.140625" style="1"/>
    <col min="15879" max="15879" width="14.140625" style="1" bestFit="1" customWidth="1"/>
    <col min="15880" max="15880" width="9.140625" style="1"/>
    <col min="15881" max="15881" width="14.140625" style="1" bestFit="1" customWidth="1"/>
    <col min="15882" max="15882" width="9.140625" style="1"/>
    <col min="15883" max="15883" width="14.140625" style="1" bestFit="1" customWidth="1"/>
    <col min="15884" max="15884" width="13.7109375" style="1" customWidth="1"/>
    <col min="15885" max="15885" width="21.85546875" style="1" customWidth="1"/>
    <col min="15886" max="15888" width="11.140625" style="1" customWidth="1"/>
    <col min="15889" max="15889" width="12.28515625" style="1" customWidth="1"/>
    <col min="15890" max="15890" width="13" style="1" customWidth="1"/>
    <col min="15891" max="15891" width="11.42578125" style="1" customWidth="1"/>
    <col min="15892" max="15892" width="11.140625" style="1" customWidth="1"/>
    <col min="15893" max="15893" width="12.28515625" style="1" customWidth="1"/>
    <col min="15894" max="15894" width="10.42578125" style="1" customWidth="1"/>
    <col min="15895" max="15895" width="13.7109375" style="1" customWidth="1"/>
    <col min="15896" max="15896" width="17.28515625" style="1" bestFit="1" customWidth="1"/>
    <col min="15897" max="15897" width="13.42578125" style="1" customWidth="1"/>
    <col min="15898" max="16132" width="9.140625" style="1"/>
    <col min="16133" max="16133" width="14.140625" style="1" bestFit="1" customWidth="1"/>
    <col min="16134" max="16134" width="9.140625" style="1"/>
    <col min="16135" max="16135" width="14.140625" style="1" bestFit="1" customWidth="1"/>
    <col min="16136" max="16136" width="9.140625" style="1"/>
    <col min="16137" max="16137" width="14.140625" style="1" bestFit="1" customWidth="1"/>
    <col min="16138" max="16138" width="9.140625" style="1"/>
    <col min="16139" max="16139" width="14.140625" style="1" bestFit="1" customWidth="1"/>
    <col min="16140" max="16140" width="13.7109375" style="1" customWidth="1"/>
    <col min="16141" max="16141" width="21.85546875" style="1" customWidth="1"/>
    <col min="16142" max="16144" width="11.140625" style="1" customWidth="1"/>
    <col min="16145" max="16145" width="12.28515625" style="1" customWidth="1"/>
    <col min="16146" max="16146" width="13" style="1" customWidth="1"/>
    <col min="16147" max="16147" width="11.42578125" style="1" customWidth="1"/>
    <col min="16148" max="16148" width="11.140625" style="1" customWidth="1"/>
    <col min="16149" max="16149" width="12.28515625" style="1" customWidth="1"/>
    <col min="16150" max="16150" width="10.42578125" style="1" customWidth="1"/>
    <col min="16151" max="16151" width="13.7109375" style="1" customWidth="1"/>
    <col min="16152" max="16152" width="17.28515625" style="1" bestFit="1" customWidth="1"/>
    <col min="16153" max="16153" width="13.42578125" style="1" customWidth="1"/>
    <col min="16154" max="16384" width="9.140625" style="1"/>
  </cols>
  <sheetData>
    <row r="14" spans="3:16">
      <c r="C14" s="48"/>
      <c r="D14" s="48"/>
      <c r="E14" s="48"/>
      <c r="F14" s="48"/>
      <c r="G14" s="48"/>
      <c r="H14" s="48"/>
      <c r="I14" s="48"/>
      <c r="J14" s="48"/>
      <c r="K14" s="48"/>
      <c r="L14" s="48"/>
      <c r="M14" s="48"/>
      <c r="N14" s="48"/>
      <c r="O14" s="48"/>
      <c r="P14" s="48"/>
    </row>
    <row r="15" spans="3:16">
      <c r="C15" s="48"/>
      <c r="D15" s="48"/>
      <c r="E15" s="48"/>
      <c r="F15" s="48"/>
      <c r="G15" s="48"/>
      <c r="H15" s="48"/>
      <c r="I15" s="48"/>
      <c r="J15" s="48"/>
      <c r="K15" s="48"/>
      <c r="L15" s="48"/>
      <c r="M15" s="48"/>
      <c r="N15" s="48"/>
      <c r="O15" s="48"/>
      <c r="P15" s="48"/>
    </row>
    <row r="16" spans="3:16">
      <c r="C16" s="48"/>
      <c r="D16" s="48"/>
      <c r="E16" s="48"/>
      <c r="F16" s="48"/>
      <c r="G16" s="48"/>
      <c r="H16" s="48"/>
      <c r="I16" s="48"/>
      <c r="J16" s="48"/>
      <c r="K16" s="48"/>
      <c r="L16" s="48"/>
      <c r="M16" s="48"/>
      <c r="N16" s="48"/>
      <c r="O16" s="48"/>
      <c r="P16" s="48"/>
    </row>
    <row r="17" spans="2:16">
      <c r="C17" s="48"/>
      <c r="D17" s="48"/>
      <c r="E17" s="48"/>
      <c r="F17" s="48"/>
      <c r="G17" s="48"/>
      <c r="H17" s="48"/>
      <c r="I17" s="48"/>
      <c r="J17" s="48"/>
      <c r="K17" s="48"/>
      <c r="L17" s="48"/>
      <c r="M17" s="48"/>
      <c r="N17" s="48"/>
      <c r="O17" s="48"/>
      <c r="P17" s="48"/>
    </row>
    <row r="18" spans="2:16" ht="29.25">
      <c r="C18" s="81"/>
      <c r="D18" s="82"/>
      <c r="E18" s="82"/>
      <c r="F18" s="82"/>
      <c r="G18" s="82"/>
      <c r="H18" s="82"/>
      <c r="I18" s="82"/>
      <c r="J18" s="82"/>
      <c r="K18" s="82"/>
      <c r="L18" s="82"/>
      <c r="M18" s="81"/>
      <c r="N18" s="81"/>
      <c r="O18" s="81"/>
      <c r="P18" s="48"/>
    </row>
    <row r="19" spans="2:16" ht="49.15" customHeight="1">
      <c r="C19" s="81"/>
      <c r="D19" s="83" t="s">
        <v>7</v>
      </c>
      <c r="E19" s="84">
        <v>0.93</v>
      </c>
      <c r="F19" s="85"/>
      <c r="G19" s="84">
        <v>0.93</v>
      </c>
      <c r="H19" s="85"/>
      <c r="I19" s="86"/>
      <c r="J19" s="87"/>
      <c r="K19" s="88"/>
      <c r="L19" s="82"/>
      <c r="M19" s="81"/>
      <c r="N19" s="81"/>
      <c r="O19" s="81"/>
      <c r="P19" s="48"/>
    </row>
    <row r="20" spans="2:16" ht="29.25">
      <c r="C20" s="81"/>
      <c r="D20" s="82"/>
      <c r="E20" s="82"/>
      <c r="F20" s="82"/>
      <c r="G20" s="89"/>
      <c r="H20" s="82"/>
      <c r="I20" s="82"/>
      <c r="J20" s="82"/>
      <c r="K20" s="82"/>
      <c r="L20" s="82"/>
      <c r="M20" s="81"/>
      <c r="N20" s="81"/>
      <c r="O20" s="81"/>
      <c r="P20" s="48"/>
    </row>
    <row r="21" spans="2:16" ht="29.25">
      <c r="C21" s="81"/>
      <c r="D21" s="82"/>
      <c r="E21" s="82"/>
      <c r="F21" s="82"/>
      <c r="G21" s="82"/>
      <c r="H21" s="82"/>
      <c r="I21" s="82"/>
      <c r="J21" s="82"/>
      <c r="K21" s="82"/>
      <c r="L21" s="82"/>
      <c r="M21" s="81"/>
      <c r="N21" s="81"/>
      <c r="O21" s="81"/>
      <c r="P21" s="48"/>
    </row>
    <row r="22" spans="2:16" ht="29.25">
      <c r="C22" s="81"/>
      <c r="D22" s="82"/>
      <c r="E22" s="82"/>
      <c r="F22" s="82"/>
      <c r="G22" s="82"/>
      <c r="H22" s="82"/>
      <c r="I22" s="82"/>
      <c r="J22" s="82"/>
      <c r="K22" s="82"/>
      <c r="L22" s="82"/>
      <c r="M22" s="81"/>
      <c r="N22" s="81"/>
      <c r="O22" s="81"/>
      <c r="P22" s="48"/>
    </row>
    <row r="23" spans="2:16" ht="45.6" customHeight="1">
      <c r="C23" s="81"/>
      <c r="D23" s="83" t="s">
        <v>8</v>
      </c>
      <c r="E23" s="84">
        <v>0.95</v>
      </c>
      <c r="F23" s="85"/>
      <c r="G23" s="84">
        <v>0.95</v>
      </c>
      <c r="H23" s="85"/>
      <c r="I23" s="84">
        <v>0.95</v>
      </c>
      <c r="J23" s="82"/>
      <c r="K23" s="88"/>
      <c r="L23" s="90"/>
      <c r="M23" s="81"/>
      <c r="N23" s="81"/>
      <c r="O23" s="81"/>
      <c r="P23" s="48"/>
    </row>
    <row r="24" spans="2:16" ht="30" customHeight="1">
      <c r="C24" s="81"/>
      <c r="D24" s="82"/>
      <c r="E24" s="82"/>
      <c r="F24" s="82"/>
      <c r="G24" s="82"/>
      <c r="H24" s="82"/>
      <c r="I24" s="82"/>
      <c r="J24" s="82"/>
      <c r="K24" s="82"/>
      <c r="L24" s="82"/>
      <c r="M24" s="81"/>
      <c r="N24" s="81"/>
      <c r="O24" s="81"/>
      <c r="P24" s="48"/>
    </row>
    <row r="25" spans="2:16" ht="33.6" customHeight="1">
      <c r="C25" s="81"/>
      <c r="D25" s="82"/>
      <c r="E25" s="82"/>
      <c r="F25" s="82"/>
      <c r="G25" s="82"/>
      <c r="H25" s="82"/>
      <c r="I25" s="82"/>
      <c r="J25" s="82"/>
      <c r="K25" s="82"/>
      <c r="L25" s="82"/>
      <c r="M25" s="81"/>
      <c r="N25" s="81"/>
      <c r="O25" s="81"/>
      <c r="P25" s="48"/>
    </row>
    <row r="26" spans="2:16" ht="33.6" customHeight="1">
      <c r="C26" s="81"/>
      <c r="D26" s="82"/>
      <c r="E26" s="82"/>
      <c r="F26" s="82"/>
      <c r="G26" s="82"/>
      <c r="H26" s="82"/>
      <c r="I26" s="82"/>
      <c r="J26" s="82"/>
      <c r="K26" s="82"/>
      <c r="L26" s="82"/>
      <c r="M26" s="81"/>
      <c r="N26" s="81"/>
      <c r="O26" s="81"/>
      <c r="P26" s="48"/>
    </row>
    <row r="27" spans="2:16" ht="31.15" customHeight="1">
      <c r="C27" s="81"/>
      <c r="D27" s="82"/>
      <c r="E27" s="84">
        <v>0.95</v>
      </c>
      <c r="F27" s="85"/>
      <c r="G27" s="82"/>
      <c r="H27" s="82"/>
      <c r="I27" s="84">
        <v>0.95</v>
      </c>
      <c r="J27" s="82"/>
      <c r="K27" s="82"/>
      <c r="L27" s="82"/>
      <c r="M27" s="81"/>
      <c r="N27" s="81"/>
      <c r="O27" s="81"/>
      <c r="P27" s="48"/>
    </row>
    <row r="28" spans="2:16" ht="37.15" customHeight="1">
      <c r="C28" s="81"/>
      <c r="D28" s="83" t="s">
        <v>19</v>
      </c>
      <c r="E28" s="82"/>
      <c r="F28" s="82"/>
      <c r="G28" s="82"/>
      <c r="H28" s="82"/>
      <c r="I28" s="82"/>
      <c r="J28" s="82"/>
      <c r="K28" s="82"/>
      <c r="L28" s="82"/>
      <c r="M28" s="81"/>
      <c r="N28" s="81"/>
      <c r="O28" s="81"/>
      <c r="P28" s="48"/>
    </row>
    <row r="29" spans="2:16" ht="35.450000000000003" customHeight="1">
      <c r="B29" s="3"/>
      <c r="C29" s="91"/>
      <c r="D29" s="85"/>
      <c r="E29" s="84">
        <v>0.9</v>
      </c>
      <c r="F29" s="85"/>
      <c r="G29" s="84">
        <v>0.95</v>
      </c>
      <c r="H29" s="85"/>
      <c r="I29" s="84">
        <v>0.9</v>
      </c>
      <c r="J29" s="82"/>
      <c r="K29" s="88"/>
      <c r="L29" s="82"/>
      <c r="M29" s="81"/>
      <c r="N29" s="81"/>
      <c r="O29" s="81"/>
      <c r="P29" s="48"/>
    </row>
    <row r="30" spans="2:16" ht="15" customHeight="1">
      <c r="B30" s="3"/>
      <c r="C30" s="91"/>
      <c r="D30" s="82"/>
      <c r="E30" s="82"/>
      <c r="F30" s="82"/>
      <c r="G30" s="82"/>
      <c r="H30" s="82"/>
      <c r="I30" s="82"/>
      <c r="J30" s="82"/>
      <c r="K30" s="82"/>
      <c r="L30" s="82"/>
      <c r="M30" s="81"/>
      <c r="N30" s="81"/>
      <c r="O30" s="81"/>
      <c r="P30" s="48"/>
    </row>
    <row r="31" spans="2:16" ht="33.75" customHeight="1">
      <c r="B31" s="3"/>
      <c r="C31" s="91"/>
      <c r="D31" s="82"/>
      <c r="E31" s="92"/>
      <c r="F31" s="82"/>
      <c r="G31" s="82"/>
      <c r="H31" s="82"/>
      <c r="I31" s="92"/>
      <c r="J31" s="82"/>
      <c r="K31" s="82"/>
      <c r="L31" s="82"/>
      <c r="M31" s="81"/>
      <c r="N31" s="81"/>
      <c r="O31" s="81"/>
      <c r="P31" s="48"/>
    </row>
    <row r="32" spans="2:16" ht="20.25" customHeight="1">
      <c r="B32" s="3"/>
      <c r="C32" s="91"/>
      <c r="D32" s="82"/>
      <c r="E32" s="82"/>
      <c r="F32" s="82"/>
      <c r="G32" s="82"/>
      <c r="H32" s="82"/>
      <c r="I32" s="82"/>
      <c r="J32" s="82"/>
      <c r="K32" s="82"/>
      <c r="L32" s="82"/>
      <c r="M32" s="81"/>
      <c r="N32" s="81"/>
      <c r="O32" s="81"/>
      <c r="P32" s="48"/>
    </row>
    <row r="33" spans="2:20" ht="28.5" customHeight="1">
      <c r="B33" s="3"/>
      <c r="C33" s="91"/>
      <c r="D33" s="82"/>
      <c r="E33" s="82"/>
      <c r="F33" s="82"/>
      <c r="G33" s="82"/>
      <c r="H33" s="82"/>
      <c r="I33" s="82"/>
      <c r="J33" s="82"/>
      <c r="K33" s="82"/>
      <c r="L33" s="82"/>
      <c r="M33" s="81"/>
      <c r="N33" s="81"/>
      <c r="O33" s="81"/>
      <c r="P33" s="48"/>
    </row>
    <row r="34" spans="2:20" ht="28.5" customHeight="1">
      <c r="B34" s="3"/>
      <c r="C34" s="81"/>
      <c r="D34" s="82"/>
      <c r="E34" s="82"/>
      <c r="F34" s="82"/>
      <c r="G34" s="82"/>
      <c r="H34" s="82"/>
      <c r="I34" s="82"/>
      <c r="J34" s="82"/>
      <c r="K34" s="82"/>
      <c r="L34" s="82"/>
      <c r="M34" s="81"/>
      <c r="N34" s="81"/>
      <c r="O34" s="81"/>
      <c r="P34" s="48"/>
    </row>
    <row r="35" spans="2:20" ht="35.450000000000003" customHeight="1">
      <c r="C35" s="93"/>
      <c r="D35" s="82"/>
      <c r="E35" s="84">
        <v>0.9</v>
      </c>
      <c r="F35" s="85"/>
      <c r="G35" s="84">
        <v>0.9</v>
      </c>
      <c r="H35" s="82"/>
      <c r="I35" s="84">
        <v>0.9</v>
      </c>
      <c r="J35" s="82"/>
      <c r="K35" s="82"/>
      <c r="L35" s="82"/>
      <c r="M35" s="81"/>
      <c r="N35" s="81"/>
      <c r="O35" s="81"/>
      <c r="P35" s="48"/>
    </row>
    <row r="36" spans="2:20" ht="29.25">
      <c r="C36" s="91"/>
      <c r="D36" s="83" t="s">
        <v>20</v>
      </c>
      <c r="E36" s="82"/>
      <c r="F36" s="82"/>
      <c r="G36" s="82"/>
      <c r="H36" s="82"/>
      <c r="I36" s="82"/>
      <c r="J36" s="82"/>
      <c r="K36" s="82"/>
      <c r="L36" s="82"/>
      <c r="M36" s="81"/>
      <c r="N36" s="81"/>
      <c r="O36" s="81"/>
      <c r="P36" s="48"/>
    </row>
    <row r="37" spans="2:20" ht="29.25">
      <c r="C37" s="91"/>
      <c r="D37" s="85"/>
      <c r="E37" s="84">
        <v>0.9</v>
      </c>
      <c r="F37" s="85"/>
      <c r="G37" s="84">
        <v>0.9</v>
      </c>
      <c r="H37" s="85"/>
      <c r="I37" s="84">
        <v>0.9</v>
      </c>
      <c r="J37" s="82"/>
      <c r="K37" s="82"/>
      <c r="L37" s="82"/>
      <c r="M37" s="81"/>
      <c r="N37" s="81"/>
      <c r="O37" s="81"/>
      <c r="P37" s="48"/>
    </row>
    <row r="38" spans="2:20" ht="25.5" customHeight="1">
      <c r="C38" s="91"/>
      <c r="D38" s="82"/>
      <c r="E38" s="82"/>
      <c r="F38" s="82"/>
      <c r="G38" s="82"/>
      <c r="H38" s="82"/>
      <c r="I38" s="82"/>
      <c r="J38" s="82"/>
      <c r="K38" s="82"/>
      <c r="L38" s="82"/>
      <c r="M38" s="81"/>
      <c r="N38" s="81"/>
      <c r="O38" s="81"/>
      <c r="P38" s="48"/>
    </row>
    <row r="39" spans="2:20" ht="32.450000000000003" customHeight="1">
      <c r="C39" s="91"/>
      <c r="D39" s="82"/>
      <c r="E39" s="92"/>
      <c r="F39" s="82"/>
      <c r="G39" s="92"/>
      <c r="H39" s="82"/>
      <c r="I39" s="92"/>
      <c r="J39" s="82"/>
      <c r="K39" s="94"/>
      <c r="L39" s="82"/>
      <c r="M39" s="81"/>
      <c r="N39" s="81"/>
      <c r="O39" s="81"/>
      <c r="P39" s="48"/>
    </row>
    <row r="40" spans="2:20" ht="27.75" customHeight="1">
      <c r="C40" s="91"/>
      <c r="D40" s="82"/>
      <c r="E40" s="82"/>
      <c r="F40" s="82"/>
      <c r="G40" s="82"/>
      <c r="H40" s="82"/>
      <c r="I40" s="82"/>
      <c r="J40" s="82"/>
      <c r="K40" s="82"/>
      <c r="L40" s="82"/>
      <c r="M40" s="81"/>
      <c r="N40" s="81"/>
      <c r="O40" s="81"/>
      <c r="P40" s="48"/>
    </row>
    <row r="41" spans="2:20" ht="27" customHeight="1">
      <c r="C41" s="91"/>
      <c r="D41" s="82"/>
      <c r="E41" s="82"/>
      <c r="F41" s="82"/>
      <c r="G41" s="82"/>
      <c r="H41" s="82"/>
      <c r="I41" s="82"/>
      <c r="J41" s="82"/>
      <c r="K41" s="82"/>
      <c r="L41" s="82"/>
      <c r="M41" s="81"/>
      <c r="N41" s="81"/>
      <c r="O41" s="81"/>
      <c r="P41" s="48"/>
    </row>
    <row r="42" spans="2:20" ht="27" customHeight="1">
      <c r="C42" s="91"/>
      <c r="D42" s="82"/>
      <c r="E42" s="82"/>
      <c r="F42" s="82"/>
      <c r="G42" s="82"/>
      <c r="H42" s="82"/>
      <c r="I42" s="82"/>
      <c r="J42" s="82"/>
      <c r="K42" s="82"/>
      <c r="L42" s="82"/>
      <c r="M42" s="81"/>
      <c r="N42" s="81"/>
      <c r="O42" s="81"/>
      <c r="P42" s="48"/>
    </row>
    <row r="43" spans="2:20" ht="36.6" customHeight="1">
      <c r="C43" s="91"/>
      <c r="D43" s="82"/>
      <c r="E43" s="84">
        <v>0.9</v>
      </c>
      <c r="F43" s="85"/>
      <c r="G43" s="84">
        <v>0.9</v>
      </c>
      <c r="H43" s="82"/>
      <c r="I43" s="84">
        <v>0.9</v>
      </c>
      <c r="J43" s="82"/>
      <c r="K43" s="82"/>
      <c r="L43" s="82"/>
      <c r="M43" s="81"/>
      <c r="N43" s="81"/>
      <c r="O43" s="81"/>
      <c r="P43" s="48"/>
    </row>
    <row r="44" spans="2:20" ht="29.25">
      <c r="C44" s="81"/>
      <c r="D44" s="83" t="s">
        <v>26</v>
      </c>
      <c r="E44" s="82"/>
      <c r="F44" s="82"/>
      <c r="G44" s="82"/>
      <c r="H44" s="82"/>
      <c r="I44" s="82"/>
      <c r="J44" s="82"/>
      <c r="K44" s="84">
        <v>0.9</v>
      </c>
      <c r="L44" s="82"/>
      <c r="M44" s="94"/>
      <c r="N44" s="81"/>
      <c r="O44" s="81"/>
      <c r="P44" s="48"/>
      <c r="Q44" s="6"/>
      <c r="R44" s="6">
        <v>37</v>
      </c>
      <c r="S44" s="4"/>
      <c r="T44" s="4"/>
    </row>
    <row r="45" spans="2:20" ht="40.5" customHeight="1">
      <c r="C45" s="81"/>
      <c r="D45" s="85"/>
      <c r="E45" s="84">
        <v>0.9</v>
      </c>
      <c r="F45" s="85"/>
      <c r="G45" s="84">
        <v>0.9</v>
      </c>
      <c r="H45" s="85"/>
      <c r="I45" s="84">
        <v>0.9</v>
      </c>
      <c r="J45" s="82"/>
      <c r="K45" s="82"/>
      <c r="L45" s="82"/>
      <c r="M45" s="81"/>
      <c r="N45" s="81"/>
      <c r="O45" s="81"/>
      <c r="P45" s="48"/>
      <c r="Q45" s="6"/>
      <c r="R45" s="6">
        <v>43</v>
      </c>
      <c r="S45" s="4"/>
      <c r="T45" s="4"/>
    </row>
    <row r="46" spans="2:20" ht="29.25">
      <c r="C46" s="81"/>
      <c r="D46" s="82"/>
      <c r="E46" s="82"/>
      <c r="F46" s="82"/>
      <c r="G46" s="82"/>
      <c r="H46" s="82"/>
      <c r="I46" s="82"/>
      <c r="J46" s="82"/>
      <c r="K46" s="82"/>
      <c r="L46" s="82"/>
      <c r="M46" s="81"/>
      <c r="N46" s="81"/>
      <c r="O46" s="81"/>
      <c r="P46" s="48"/>
      <c r="Q46" s="6"/>
      <c r="R46" s="6">
        <v>61</v>
      </c>
      <c r="S46" s="4"/>
      <c r="T46" s="4"/>
    </row>
    <row r="47" spans="2:20" ht="29.25">
      <c r="C47" s="81"/>
      <c r="D47" s="82"/>
      <c r="E47" s="92"/>
      <c r="F47" s="82"/>
      <c r="G47" s="92"/>
      <c r="H47" s="82"/>
      <c r="I47" s="92"/>
      <c r="J47" s="82"/>
      <c r="K47" s="82"/>
      <c r="L47" s="82"/>
      <c r="M47" s="81"/>
      <c r="N47" s="81"/>
      <c r="O47" s="81"/>
      <c r="P47" s="48"/>
      <c r="Q47" s="6"/>
      <c r="R47" s="6">
        <v>30</v>
      </c>
      <c r="S47" s="4"/>
      <c r="T47" s="4"/>
    </row>
    <row r="48" spans="2:20" ht="29.25">
      <c r="C48" s="81"/>
      <c r="D48" s="82"/>
      <c r="E48" s="82"/>
      <c r="F48" s="82"/>
      <c r="G48" s="82"/>
      <c r="H48" s="82"/>
      <c r="I48" s="82"/>
      <c r="J48" s="82"/>
      <c r="K48" s="82"/>
      <c r="L48" s="82"/>
      <c r="M48" s="81"/>
      <c r="N48" s="81"/>
      <c r="O48" s="81"/>
      <c r="P48" s="48"/>
      <c r="Q48" s="5"/>
      <c r="R48" s="4"/>
      <c r="S48" s="4"/>
      <c r="T48" s="4"/>
    </row>
    <row r="49" spans="3:22" ht="31.5">
      <c r="C49" s="48"/>
      <c r="D49" s="49"/>
      <c r="E49" s="49"/>
      <c r="F49" s="49"/>
      <c r="G49" s="49"/>
      <c r="H49" s="49"/>
      <c r="I49" s="49"/>
      <c r="J49" s="49"/>
      <c r="K49" s="49"/>
      <c r="L49" s="49"/>
      <c r="M49" s="48"/>
      <c r="N49" s="48"/>
      <c r="O49" s="48"/>
      <c r="P49" s="48"/>
      <c r="Q49" s="5"/>
      <c r="R49" s="4"/>
      <c r="S49" s="4"/>
      <c r="T49" s="4"/>
    </row>
    <row r="50" spans="3:22">
      <c r="C50" s="48"/>
      <c r="D50" s="48"/>
      <c r="E50" s="48"/>
      <c r="F50" s="48"/>
      <c r="G50" s="48"/>
      <c r="H50" s="48"/>
      <c r="I50" s="48"/>
      <c r="J50" s="48"/>
      <c r="K50" s="48"/>
      <c r="L50" s="48"/>
      <c r="M50" s="48"/>
      <c r="N50" s="48"/>
      <c r="O50" s="48"/>
      <c r="P50" s="48"/>
    </row>
    <row r="51" spans="3:22">
      <c r="C51" s="48"/>
      <c r="D51" s="48"/>
      <c r="E51" s="48"/>
      <c r="F51" s="48"/>
      <c r="G51" s="48"/>
      <c r="H51" s="48"/>
      <c r="I51" s="48"/>
      <c r="J51" s="48"/>
      <c r="K51" s="48"/>
      <c r="L51" s="48"/>
      <c r="M51" s="48"/>
      <c r="N51" s="48"/>
      <c r="O51" s="48"/>
      <c r="P51" s="48"/>
    </row>
    <row r="52" spans="3:22">
      <c r="V52" s="24"/>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3:AB62"/>
  <sheetViews>
    <sheetView zoomScale="50" zoomScaleNormal="50" workbookViewId="0">
      <selection activeCell="P40" sqref="P40"/>
    </sheetView>
  </sheetViews>
  <sheetFormatPr defaultColWidth="9.140625" defaultRowHeight="15"/>
  <cols>
    <col min="1" max="3" width="9.140625" style="1"/>
    <col min="4" max="4" width="16" style="1" customWidth="1"/>
    <col min="5" max="5" width="18.28515625" style="1" customWidth="1"/>
    <col min="6" max="6" width="17.28515625" style="1" customWidth="1"/>
    <col min="7" max="7" width="16.42578125" style="1" customWidth="1"/>
    <col min="8" max="8" width="13.7109375" style="1" customWidth="1"/>
    <col min="9" max="9" width="12.42578125" style="1" customWidth="1"/>
    <col min="10" max="11" width="11.140625" style="1" customWidth="1"/>
    <col min="12" max="12" width="12.28515625" style="1" customWidth="1"/>
    <col min="13" max="13" width="10.42578125" style="1" customWidth="1"/>
    <col min="14" max="14" width="19" style="1" customWidth="1"/>
    <col min="15" max="15" width="14.28515625" style="1" customWidth="1"/>
    <col min="16" max="16" width="18.28515625" style="1" customWidth="1"/>
    <col min="17" max="17" width="14.7109375" style="1" customWidth="1"/>
    <col min="18" max="18" width="15.5703125" style="1" customWidth="1"/>
    <col min="19" max="19" width="12.7109375" style="1" customWidth="1"/>
    <col min="20" max="20" width="20.5703125" style="1" customWidth="1"/>
    <col min="21" max="21" width="9.140625" style="1"/>
    <col min="22" max="22" width="13.85546875" style="1" customWidth="1"/>
    <col min="23" max="257" width="9.140625" style="1"/>
    <col min="258" max="258" width="10.140625" style="1" customWidth="1"/>
    <col min="259" max="262" width="9.140625" style="1"/>
    <col min="263" max="263" width="13.7109375" style="1" customWidth="1"/>
    <col min="264" max="264" width="12.42578125" style="1" customWidth="1"/>
    <col min="265" max="267" width="11.140625" style="1" customWidth="1"/>
    <col min="268" max="268" width="12.28515625" style="1" customWidth="1"/>
    <col min="269" max="269" width="10.42578125" style="1" customWidth="1"/>
    <col min="270" max="270" width="13.7109375" style="1" customWidth="1"/>
    <col min="271" max="271" width="14.28515625" style="1" customWidth="1"/>
    <col min="272" max="272" width="13.42578125" style="1" customWidth="1"/>
    <col min="273" max="273" width="11" style="1" customWidth="1"/>
    <col min="274" max="274" width="11.85546875" style="1" customWidth="1"/>
    <col min="275" max="275" width="12.7109375" style="1" customWidth="1"/>
    <col min="276" max="276" width="13" style="1" customWidth="1"/>
    <col min="277" max="513" width="9.140625" style="1"/>
    <col min="514" max="514" width="10.140625" style="1" customWidth="1"/>
    <col min="515" max="518" width="9.140625" style="1"/>
    <col min="519" max="519" width="13.7109375" style="1" customWidth="1"/>
    <col min="520" max="520" width="12.42578125" style="1" customWidth="1"/>
    <col min="521" max="523" width="11.140625" style="1" customWidth="1"/>
    <col min="524" max="524" width="12.28515625" style="1" customWidth="1"/>
    <col min="525" max="525" width="10.42578125" style="1" customWidth="1"/>
    <col min="526" max="526" width="13.7109375" style="1" customWidth="1"/>
    <col min="527" max="527" width="14.28515625" style="1" customWidth="1"/>
    <col min="528" max="528" width="13.42578125" style="1" customWidth="1"/>
    <col min="529" max="529" width="11" style="1" customWidth="1"/>
    <col min="530" max="530" width="11.85546875" style="1" customWidth="1"/>
    <col min="531" max="531" width="12.7109375" style="1" customWidth="1"/>
    <col min="532" max="532" width="13" style="1" customWidth="1"/>
    <col min="533" max="769" width="9.140625" style="1"/>
    <col min="770" max="770" width="10.140625" style="1" customWidth="1"/>
    <col min="771" max="774" width="9.140625" style="1"/>
    <col min="775" max="775" width="13.7109375" style="1" customWidth="1"/>
    <col min="776" max="776" width="12.42578125" style="1" customWidth="1"/>
    <col min="777" max="779" width="11.140625" style="1" customWidth="1"/>
    <col min="780" max="780" width="12.28515625" style="1" customWidth="1"/>
    <col min="781" max="781" width="10.42578125" style="1" customWidth="1"/>
    <col min="782" max="782" width="13.7109375" style="1" customWidth="1"/>
    <col min="783" max="783" width="14.28515625" style="1" customWidth="1"/>
    <col min="784" max="784" width="13.42578125" style="1" customWidth="1"/>
    <col min="785" max="785" width="11" style="1" customWidth="1"/>
    <col min="786" max="786" width="11.85546875" style="1" customWidth="1"/>
    <col min="787" max="787" width="12.7109375" style="1" customWidth="1"/>
    <col min="788" max="788" width="13" style="1" customWidth="1"/>
    <col min="789" max="1025" width="9.140625" style="1"/>
    <col min="1026" max="1026" width="10.140625" style="1" customWidth="1"/>
    <col min="1027" max="1030" width="9.140625" style="1"/>
    <col min="1031" max="1031" width="13.7109375" style="1" customWidth="1"/>
    <col min="1032" max="1032" width="12.42578125" style="1" customWidth="1"/>
    <col min="1033" max="1035" width="11.140625" style="1" customWidth="1"/>
    <col min="1036" max="1036" width="12.28515625" style="1" customWidth="1"/>
    <col min="1037" max="1037" width="10.42578125" style="1" customWidth="1"/>
    <col min="1038" max="1038" width="13.7109375" style="1" customWidth="1"/>
    <col min="1039" max="1039" width="14.28515625" style="1" customWidth="1"/>
    <col min="1040" max="1040" width="13.42578125" style="1" customWidth="1"/>
    <col min="1041" max="1041" width="11" style="1" customWidth="1"/>
    <col min="1042" max="1042" width="11.85546875" style="1" customWidth="1"/>
    <col min="1043" max="1043" width="12.7109375" style="1" customWidth="1"/>
    <col min="1044" max="1044" width="13" style="1" customWidth="1"/>
    <col min="1045" max="1281" width="9.140625" style="1"/>
    <col min="1282" max="1282" width="10.140625" style="1" customWidth="1"/>
    <col min="1283" max="1286" width="9.140625" style="1"/>
    <col min="1287" max="1287" width="13.7109375" style="1" customWidth="1"/>
    <col min="1288" max="1288" width="12.42578125" style="1" customWidth="1"/>
    <col min="1289" max="1291" width="11.140625" style="1" customWidth="1"/>
    <col min="1292" max="1292" width="12.28515625" style="1" customWidth="1"/>
    <col min="1293" max="1293" width="10.42578125" style="1" customWidth="1"/>
    <col min="1294" max="1294" width="13.7109375" style="1" customWidth="1"/>
    <col min="1295" max="1295" width="14.28515625" style="1" customWidth="1"/>
    <col min="1296" max="1296" width="13.42578125" style="1" customWidth="1"/>
    <col min="1297" max="1297" width="11" style="1" customWidth="1"/>
    <col min="1298" max="1298" width="11.85546875" style="1" customWidth="1"/>
    <col min="1299" max="1299" width="12.7109375" style="1" customWidth="1"/>
    <col min="1300" max="1300" width="13" style="1" customWidth="1"/>
    <col min="1301" max="1537" width="9.140625" style="1"/>
    <col min="1538" max="1538" width="10.140625" style="1" customWidth="1"/>
    <col min="1539" max="1542" width="9.140625" style="1"/>
    <col min="1543" max="1543" width="13.7109375" style="1" customWidth="1"/>
    <col min="1544" max="1544" width="12.42578125" style="1" customWidth="1"/>
    <col min="1545" max="1547" width="11.140625" style="1" customWidth="1"/>
    <col min="1548" max="1548" width="12.28515625" style="1" customWidth="1"/>
    <col min="1549" max="1549" width="10.42578125" style="1" customWidth="1"/>
    <col min="1550" max="1550" width="13.7109375" style="1" customWidth="1"/>
    <col min="1551" max="1551" width="14.28515625" style="1" customWidth="1"/>
    <col min="1552" max="1552" width="13.42578125" style="1" customWidth="1"/>
    <col min="1553" max="1553" width="11" style="1" customWidth="1"/>
    <col min="1554" max="1554" width="11.85546875" style="1" customWidth="1"/>
    <col min="1555" max="1555" width="12.7109375" style="1" customWidth="1"/>
    <col min="1556" max="1556" width="13" style="1" customWidth="1"/>
    <col min="1557" max="1793" width="9.140625" style="1"/>
    <col min="1794" max="1794" width="10.140625" style="1" customWidth="1"/>
    <col min="1795" max="1798" width="9.140625" style="1"/>
    <col min="1799" max="1799" width="13.7109375" style="1" customWidth="1"/>
    <col min="1800" max="1800" width="12.42578125" style="1" customWidth="1"/>
    <col min="1801" max="1803" width="11.140625" style="1" customWidth="1"/>
    <col min="1804" max="1804" width="12.28515625" style="1" customWidth="1"/>
    <col min="1805" max="1805" width="10.42578125" style="1" customWidth="1"/>
    <col min="1806" max="1806" width="13.7109375" style="1" customWidth="1"/>
    <col min="1807" max="1807" width="14.28515625" style="1" customWidth="1"/>
    <col min="1808" max="1808" width="13.42578125" style="1" customWidth="1"/>
    <col min="1809" max="1809" width="11" style="1" customWidth="1"/>
    <col min="1810" max="1810" width="11.85546875" style="1" customWidth="1"/>
    <col min="1811" max="1811" width="12.7109375" style="1" customWidth="1"/>
    <col min="1812" max="1812" width="13" style="1" customWidth="1"/>
    <col min="1813" max="2049" width="9.140625" style="1"/>
    <col min="2050" max="2050" width="10.140625" style="1" customWidth="1"/>
    <col min="2051" max="2054" width="9.140625" style="1"/>
    <col min="2055" max="2055" width="13.7109375" style="1" customWidth="1"/>
    <col min="2056" max="2056" width="12.42578125" style="1" customWidth="1"/>
    <col min="2057" max="2059" width="11.140625" style="1" customWidth="1"/>
    <col min="2060" max="2060" width="12.28515625" style="1" customWidth="1"/>
    <col min="2061" max="2061" width="10.42578125" style="1" customWidth="1"/>
    <col min="2062" max="2062" width="13.7109375" style="1" customWidth="1"/>
    <col min="2063" max="2063" width="14.28515625" style="1" customWidth="1"/>
    <col min="2064" max="2064" width="13.42578125" style="1" customWidth="1"/>
    <col min="2065" max="2065" width="11" style="1" customWidth="1"/>
    <col min="2066" max="2066" width="11.85546875" style="1" customWidth="1"/>
    <col min="2067" max="2067" width="12.7109375" style="1" customWidth="1"/>
    <col min="2068" max="2068" width="13" style="1" customWidth="1"/>
    <col min="2069" max="2305" width="9.140625" style="1"/>
    <col min="2306" max="2306" width="10.140625" style="1" customWidth="1"/>
    <col min="2307" max="2310" width="9.140625" style="1"/>
    <col min="2311" max="2311" width="13.7109375" style="1" customWidth="1"/>
    <col min="2312" max="2312" width="12.42578125" style="1" customWidth="1"/>
    <col min="2313" max="2315" width="11.140625" style="1" customWidth="1"/>
    <col min="2316" max="2316" width="12.28515625" style="1" customWidth="1"/>
    <col min="2317" max="2317" width="10.42578125" style="1" customWidth="1"/>
    <col min="2318" max="2318" width="13.7109375" style="1" customWidth="1"/>
    <col min="2319" max="2319" width="14.28515625" style="1" customWidth="1"/>
    <col min="2320" max="2320" width="13.42578125" style="1" customWidth="1"/>
    <col min="2321" max="2321" width="11" style="1" customWidth="1"/>
    <col min="2322" max="2322" width="11.85546875" style="1" customWidth="1"/>
    <col min="2323" max="2323" width="12.7109375" style="1" customWidth="1"/>
    <col min="2324" max="2324" width="13" style="1" customWidth="1"/>
    <col min="2325" max="2561" width="9.140625" style="1"/>
    <col min="2562" max="2562" width="10.140625" style="1" customWidth="1"/>
    <col min="2563" max="2566" width="9.140625" style="1"/>
    <col min="2567" max="2567" width="13.7109375" style="1" customWidth="1"/>
    <col min="2568" max="2568" width="12.42578125" style="1" customWidth="1"/>
    <col min="2569" max="2571" width="11.140625" style="1" customWidth="1"/>
    <col min="2572" max="2572" width="12.28515625" style="1" customWidth="1"/>
    <col min="2573" max="2573" width="10.42578125" style="1" customWidth="1"/>
    <col min="2574" max="2574" width="13.7109375" style="1" customWidth="1"/>
    <col min="2575" max="2575" width="14.28515625" style="1" customWidth="1"/>
    <col min="2576" max="2576" width="13.42578125" style="1" customWidth="1"/>
    <col min="2577" max="2577" width="11" style="1" customWidth="1"/>
    <col min="2578" max="2578" width="11.85546875" style="1" customWidth="1"/>
    <col min="2579" max="2579" width="12.7109375" style="1" customWidth="1"/>
    <col min="2580" max="2580" width="13" style="1" customWidth="1"/>
    <col min="2581" max="2817" width="9.140625" style="1"/>
    <col min="2818" max="2818" width="10.140625" style="1" customWidth="1"/>
    <col min="2819" max="2822" width="9.140625" style="1"/>
    <col min="2823" max="2823" width="13.7109375" style="1" customWidth="1"/>
    <col min="2824" max="2824" width="12.42578125" style="1" customWidth="1"/>
    <col min="2825" max="2827" width="11.140625" style="1" customWidth="1"/>
    <col min="2828" max="2828" width="12.28515625" style="1" customWidth="1"/>
    <col min="2829" max="2829" width="10.42578125" style="1" customWidth="1"/>
    <col min="2830" max="2830" width="13.7109375" style="1" customWidth="1"/>
    <col min="2831" max="2831" width="14.28515625" style="1" customWidth="1"/>
    <col min="2832" max="2832" width="13.42578125" style="1" customWidth="1"/>
    <col min="2833" max="2833" width="11" style="1" customWidth="1"/>
    <col min="2834" max="2834" width="11.85546875" style="1" customWidth="1"/>
    <col min="2835" max="2835" width="12.7109375" style="1" customWidth="1"/>
    <col min="2836" max="2836" width="13" style="1" customWidth="1"/>
    <col min="2837" max="3073" width="9.140625" style="1"/>
    <col min="3074" max="3074" width="10.140625" style="1" customWidth="1"/>
    <col min="3075" max="3078" width="9.140625" style="1"/>
    <col min="3079" max="3079" width="13.7109375" style="1" customWidth="1"/>
    <col min="3080" max="3080" width="12.42578125" style="1" customWidth="1"/>
    <col min="3081" max="3083" width="11.140625" style="1" customWidth="1"/>
    <col min="3084" max="3084" width="12.28515625" style="1" customWidth="1"/>
    <col min="3085" max="3085" width="10.42578125" style="1" customWidth="1"/>
    <col min="3086" max="3086" width="13.7109375" style="1" customWidth="1"/>
    <col min="3087" max="3087" width="14.28515625" style="1" customWidth="1"/>
    <col min="3088" max="3088" width="13.42578125" style="1" customWidth="1"/>
    <col min="3089" max="3089" width="11" style="1" customWidth="1"/>
    <col min="3090" max="3090" width="11.85546875" style="1" customWidth="1"/>
    <col min="3091" max="3091" width="12.7109375" style="1" customWidth="1"/>
    <col min="3092" max="3092" width="13" style="1" customWidth="1"/>
    <col min="3093" max="3329" width="9.140625" style="1"/>
    <col min="3330" max="3330" width="10.140625" style="1" customWidth="1"/>
    <col min="3331" max="3334" width="9.140625" style="1"/>
    <col min="3335" max="3335" width="13.7109375" style="1" customWidth="1"/>
    <col min="3336" max="3336" width="12.42578125" style="1" customWidth="1"/>
    <col min="3337" max="3339" width="11.140625" style="1" customWidth="1"/>
    <col min="3340" max="3340" width="12.28515625" style="1" customWidth="1"/>
    <col min="3341" max="3341" width="10.42578125" style="1" customWidth="1"/>
    <col min="3342" max="3342" width="13.7109375" style="1" customWidth="1"/>
    <col min="3343" max="3343" width="14.28515625" style="1" customWidth="1"/>
    <col min="3344" max="3344" width="13.42578125" style="1" customWidth="1"/>
    <col min="3345" max="3345" width="11" style="1" customWidth="1"/>
    <col min="3346" max="3346" width="11.85546875" style="1" customWidth="1"/>
    <col min="3347" max="3347" width="12.7109375" style="1" customWidth="1"/>
    <col min="3348" max="3348" width="13" style="1" customWidth="1"/>
    <col min="3349" max="3585" width="9.140625" style="1"/>
    <col min="3586" max="3586" width="10.140625" style="1" customWidth="1"/>
    <col min="3587" max="3590" width="9.140625" style="1"/>
    <col min="3591" max="3591" width="13.7109375" style="1" customWidth="1"/>
    <col min="3592" max="3592" width="12.42578125" style="1" customWidth="1"/>
    <col min="3593" max="3595" width="11.140625" style="1" customWidth="1"/>
    <col min="3596" max="3596" width="12.28515625" style="1" customWidth="1"/>
    <col min="3597" max="3597" width="10.42578125" style="1" customWidth="1"/>
    <col min="3598" max="3598" width="13.7109375" style="1" customWidth="1"/>
    <col min="3599" max="3599" width="14.28515625" style="1" customWidth="1"/>
    <col min="3600" max="3600" width="13.42578125" style="1" customWidth="1"/>
    <col min="3601" max="3601" width="11" style="1" customWidth="1"/>
    <col min="3602" max="3602" width="11.85546875" style="1" customWidth="1"/>
    <col min="3603" max="3603" width="12.7109375" style="1" customWidth="1"/>
    <col min="3604" max="3604" width="13" style="1" customWidth="1"/>
    <col min="3605" max="3841" width="9.140625" style="1"/>
    <col min="3842" max="3842" width="10.140625" style="1" customWidth="1"/>
    <col min="3843" max="3846" width="9.140625" style="1"/>
    <col min="3847" max="3847" width="13.7109375" style="1" customWidth="1"/>
    <col min="3848" max="3848" width="12.42578125" style="1" customWidth="1"/>
    <col min="3849" max="3851" width="11.140625" style="1" customWidth="1"/>
    <col min="3852" max="3852" width="12.28515625" style="1" customWidth="1"/>
    <col min="3853" max="3853" width="10.42578125" style="1" customWidth="1"/>
    <col min="3854" max="3854" width="13.7109375" style="1" customWidth="1"/>
    <col min="3855" max="3855" width="14.28515625" style="1" customWidth="1"/>
    <col min="3856" max="3856" width="13.42578125" style="1" customWidth="1"/>
    <col min="3857" max="3857" width="11" style="1" customWidth="1"/>
    <col min="3858" max="3858" width="11.85546875" style="1" customWidth="1"/>
    <col min="3859" max="3859" width="12.7109375" style="1" customWidth="1"/>
    <col min="3860" max="3860" width="13" style="1" customWidth="1"/>
    <col min="3861" max="4097" width="9.140625" style="1"/>
    <col min="4098" max="4098" width="10.140625" style="1" customWidth="1"/>
    <col min="4099" max="4102" width="9.140625" style="1"/>
    <col min="4103" max="4103" width="13.7109375" style="1" customWidth="1"/>
    <col min="4104" max="4104" width="12.42578125" style="1" customWidth="1"/>
    <col min="4105" max="4107" width="11.140625" style="1" customWidth="1"/>
    <col min="4108" max="4108" width="12.28515625" style="1" customWidth="1"/>
    <col min="4109" max="4109" width="10.42578125" style="1" customWidth="1"/>
    <col min="4110" max="4110" width="13.7109375" style="1" customWidth="1"/>
    <col min="4111" max="4111" width="14.28515625" style="1" customWidth="1"/>
    <col min="4112" max="4112" width="13.42578125" style="1" customWidth="1"/>
    <col min="4113" max="4113" width="11" style="1" customWidth="1"/>
    <col min="4114" max="4114" width="11.85546875" style="1" customWidth="1"/>
    <col min="4115" max="4115" width="12.7109375" style="1" customWidth="1"/>
    <col min="4116" max="4116" width="13" style="1" customWidth="1"/>
    <col min="4117" max="4353" width="9.140625" style="1"/>
    <col min="4354" max="4354" width="10.140625" style="1" customWidth="1"/>
    <col min="4355" max="4358" width="9.140625" style="1"/>
    <col min="4359" max="4359" width="13.7109375" style="1" customWidth="1"/>
    <col min="4360" max="4360" width="12.42578125" style="1" customWidth="1"/>
    <col min="4361" max="4363" width="11.140625" style="1" customWidth="1"/>
    <col min="4364" max="4364" width="12.28515625" style="1" customWidth="1"/>
    <col min="4365" max="4365" width="10.42578125" style="1" customWidth="1"/>
    <col min="4366" max="4366" width="13.7109375" style="1" customWidth="1"/>
    <col min="4367" max="4367" width="14.28515625" style="1" customWidth="1"/>
    <col min="4368" max="4368" width="13.42578125" style="1" customWidth="1"/>
    <col min="4369" max="4369" width="11" style="1" customWidth="1"/>
    <col min="4370" max="4370" width="11.85546875" style="1" customWidth="1"/>
    <col min="4371" max="4371" width="12.7109375" style="1" customWidth="1"/>
    <col min="4372" max="4372" width="13" style="1" customWidth="1"/>
    <col min="4373" max="4609" width="9.140625" style="1"/>
    <col min="4610" max="4610" width="10.140625" style="1" customWidth="1"/>
    <col min="4611" max="4614" width="9.140625" style="1"/>
    <col min="4615" max="4615" width="13.7109375" style="1" customWidth="1"/>
    <col min="4616" max="4616" width="12.42578125" style="1" customWidth="1"/>
    <col min="4617" max="4619" width="11.140625" style="1" customWidth="1"/>
    <col min="4620" max="4620" width="12.28515625" style="1" customWidth="1"/>
    <col min="4621" max="4621" width="10.42578125" style="1" customWidth="1"/>
    <col min="4622" max="4622" width="13.7109375" style="1" customWidth="1"/>
    <col min="4623" max="4623" width="14.28515625" style="1" customWidth="1"/>
    <col min="4624" max="4624" width="13.42578125" style="1" customWidth="1"/>
    <col min="4625" max="4625" width="11" style="1" customWidth="1"/>
    <col min="4626" max="4626" width="11.85546875" style="1" customWidth="1"/>
    <col min="4627" max="4627" width="12.7109375" style="1" customWidth="1"/>
    <col min="4628" max="4628" width="13" style="1" customWidth="1"/>
    <col min="4629" max="4865" width="9.140625" style="1"/>
    <col min="4866" max="4866" width="10.140625" style="1" customWidth="1"/>
    <col min="4867" max="4870" width="9.140625" style="1"/>
    <col min="4871" max="4871" width="13.7109375" style="1" customWidth="1"/>
    <col min="4872" max="4872" width="12.42578125" style="1" customWidth="1"/>
    <col min="4873" max="4875" width="11.140625" style="1" customWidth="1"/>
    <col min="4876" max="4876" width="12.28515625" style="1" customWidth="1"/>
    <col min="4877" max="4877" width="10.42578125" style="1" customWidth="1"/>
    <col min="4878" max="4878" width="13.7109375" style="1" customWidth="1"/>
    <col min="4879" max="4879" width="14.28515625" style="1" customWidth="1"/>
    <col min="4880" max="4880" width="13.42578125" style="1" customWidth="1"/>
    <col min="4881" max="4881" width="11" style="1" customWidth="1"/>
    <col min="4882" max="4882" width="11.85546875" style="1" customWidth="1"/>
    <col min="4883" max="4883" width="12.7109375" style="1" customWidth="1"/>
    <col min="4884" max="4884" width="13" style="1" customWidth="1"/>
    <col min="4885" max="5121" width="9.140625" style="1"/>
    <col min="5122" max="5122" width="10.140625" style="1" customWidth="1"/>
    <col min="5123" max="5126" width="9.140625" style="1"/>
    <col min="5127" max="5127" width="13.7109375" style="1" customWidth="1"/>
    <col min="5128" max="5128" width="12.42578125" style="1" customWidth="1"/>
    <col min="5129" max="5131" width="11.140625" style="1" customWidth="1"/>
    <col min="5132" max="5132" width="12.28515625" style="1" customWidth="1"/>
    <col min="5133" max="5133" width="10.42578125" style="1" customWidth="1"/>
    <col min="5134" max="5134" width="13.7109375" style="1" customWidth="1"/>
    <col min="5135" max="5135" width="14.28515625" style="1" customWidth="1"/>
    <col min="5136" max="5136" width="13.42578125" style="1" customWidth="1"/>
    <col min="5137" max="5137" width="11" style="1" customWidth="1"/>
    <col min="5138" max="5138" width="11.85546875" style="1" customWidth="1"/>
    <col min="5139" max="5139" width="12.7109375" style="1" customWidth="1"/>
    <col min="5140" max="5140" width="13" style="1" customWidth="1"/>
    <col min="5141" max="5377" width="9.140625" style="1"/>
    <col min="5378" max="5378" width="10.140625" style="1" customWidth="1"/>
    <col min="5379" max="5382" width="9.140625" style="1"/>
    <col min="5383" max="5383" width="13.7109375" style="1" customWidth="1"/>
    <col min="5384" max="5384" width="12.42578125" style="1" customWidth="1"/>
    <col min="5385" max="5387" width="11.140625" style="1" customWidth="1"/>
    <col min="5388" max="5388" width="12.28515625" style="1" customWidth="1"/>
    <col min="5389" max="5389" width="10.42578125" style="1" customWidth="1"/>
    <col min="5390" max="5390" width="13.7109375" style="1" customWidth="1"/>
    <col min="5391" max="5391" width="14.28515625" style="1" customWidth="1"/>
    <col min="5392" max="5392" width="13.42578125" style="1" customWidth="1"/>
    <col min="5393" max="5393" width="11" style="1" customWidth="1"/>
    <col min="5394" max="5394" width="11.85546875" style="1" customWidth="1"/>
    <col min="5395" max="5395" width="12.7109375" style="1" customWidth="1"/>
    <col min="5396" max="5396" width="13" style="1" customWidth="1"/>
    <col min="5397" max="5633" width="9.140625" style="1"/>
    <col min="5634" max="5634" width="10.140625" style="1" customWidth="1"/>
    <col min="5635" max="5638" width="9.140625" style="1"/>
    <col min="5639" max="5639" width="13.7109375" style="1" customWidth="1"/>
    <col min="5640" max="5640" width="12.42578125" style="1" customWidth="1"/>
    <col min="5641" max="5643" width="11.140625" style="1" customWidth="1"/>
    <col min="5644" max="5644" width="12.28515625" style="1" customWidth="1"/>
    <col min="5645" max="5645" width="10.42578125" style="1" customWidth="1"/>
    <col min="5646" max="5646" width="13.7109375" style="1" customWidth="1"/>
    <col min="5647" max="5647" width="14.28515625" style="1" customWidth="1"/>
    <col min="5648" max="5648" width="13.42578125" style="1" customWidth="1"/>
    <col min="5649" max="5649" width="11" style="1" customWidth="1"/>
    <col min="5650" max="5650" width="11.85546875" style="1" customWidth="1"/>
    <col min="5651" max="5651" width="12.7109375" style="1" customWidth="1"/>
    <col min="5652" max="5652" width="13" style="1" customWidth="1"/>
    <col min="5653" max="5889" width="9.140625" style="1"/>
    <col min="5890" max="5890" width="10.140625" style="1" customWidth="1"/>
    <col min="5891" max="5894" width="9.140625" style="1"/>
    <col min="5895" max="5895" width="13.7109375" style="1" customWidth="1"/>
    <col min="5896" max="5896" width="12.42578125" style="1" customWidth="1"/>
    <col min="5897" max="5899" width="11.140625" style="1" customWidth="1"/>
    <col min="5900" max="5900" width="12.28515625" style="1" customWidth="1"/>
    <col min="5901" max="5901" width="10.42578125" style="1" customWidth="1"/>
    <col min="5902" max="5902" width="13.7109375" style="1" customWidth="1"/>
    <col min="5903" max="5903" width="14.28515625" style="1" customWidth="1"/>
    <col min="5904" max="5904" width="13.42578125" style="1" customWidth="1"/>
    <col min="5905" max="5905" width="11" style="1" customWidth="1"/>
    <col min="5906" max="5906" width="11.85546875" style="1" customWidth="1"/>
    <col min="5907" max="5907" width="12.7109375" style="1" customWidth="1"/>
    <col min="5908" max="5908" width="13" style="1" customWidth="1"/>
    <col min="5909" max="6145" width="9.140625" style="1"/>
    <col min="6146" max="6146" width="10.140625" style="1" customWidth="1"/>
    <col min="6147" max="6150" width="9.140625" style="1"/>
    <col min="6151" max="6151" width="13.7109375" style="1" customWidth="1"/>
    <col min="6152" max="6152" width="12.42578125" style="1" customWidth="1"/>
    <col min="6153" max="6155" width="11.140625" style="1" customWidth="1"/>
    <col min="6156" max="6156" width="12.28515625" style="1" customWidth="1"/>
    <col min="6157" max="6157" width="10.42578125" style="1" customWidth="1"/>
    <col min="6158" max="6158" width="13.7109375" style="1" customWidth="1"/>
    <col min="6159" max="6159" width="14.28515625" style="1" customWidth="1"/>
    <col min="6160" max="6160" width="13.42578125" style="1" customWidth="1"/>
    <col min="6161" max="6161" width="11" style="1" customWidth="1"/>
    <col min="6162" max="6162" width="11.85546875" style="1" customWidth="1"/>
    <col min="6163" max="6163" width="12.7109375" style="1" customWidth="1"/>
    <col min="6164" max="6164" width="13" style="1" customWidth="1"/>
    <col min="6165" max="6401" width="9.140625" style="1"/>
    <col min="6402" max="6402" width="10.140625" style="1" customWidth="1"/>
    <col min="6403" max="6406" width="9.140625" style="1"/>
    <col min="6407" max="6407" width="13.7109375" style="1" customWidth="1"/>
    <col min="6408" max="6408" width="12.42578125" style="1" customWidth="1"/>
    <col min="6409" max="6411" width="11.140625" style="1" customWidth="1"/>
    <col min="6412" max="6412" width="12.28515625" style="1" customWidth="1"/>
    <col min="6413" max="6413" width="10.42578125" style="1" customWidth="1"/>
    <col min="6414" max="6414" width="13.7109375" style="1" customWidth="1"/>
    <col min="6415" max="6415" width="14.28515625" style="1" customWidth="1"/>
    <col min="6416" max="6416" width="13.42578125" style="1" customWidth="1"/>
    <col min="6417" max="6417" width="11" style="1" customWidth="1"/>
    <col min="6418" max="6418" width="11.85546875" style="1" customWidth="1"/>
    <col min="6419" max="6419" width="12.7109375" style="1" customWidth="1"/>
    <col min="6420" max="6420" width="13" style="1" customWidth="1"/>
    <col min="6421" max="6657" width="9.140625" style="1"/>
    <col min="6658" max="6658" width="10.140625" style="1" customWidth="1"/>
    <col min="6659" max="6662" width="9.140625" style="1"/>
    <col min="6663" max="6663" width="13.7109375" style="1" customWidth="1"/>
    <col min="6664" max="6664" width="12.42578125" style="1" customWidth="1"/>
    <col min="6665" max="6667" width="11.140625" style="1" customWidth="1"/>
    <col min="6668" max="6668" width="12.28515625" style="1" customWidth="1"/>
    <col min="6669" max="6669" width="10.42578125" style="1" customWidth="1"/>
    <col min="6670" max="6670" width="13.7109375" style="1" customWidth="1"/>
    <col min="6671" max="6671" width="14.28515625" style="1" customWidth="1"/>
    <col min="6672" max="6672" width="13.42578125" style="1" customWidth="1"/>
    <col min="6673" max="6673" width="11" style="1" customWidth="1"/>
    <col min="6674" max="6674" width="11.85546875" style="1" customWidth="1"/>
    <col min="6675" max="6675" width="12.7109375" style="1" customWidth="1"/>
    <col min="6676" max="6676" width="13" style="1" customWidth="1"/>
    <col min="6677" max="6913" width="9.140625" style="1"/>
    <col min="6914" max="6914" width="10.140625" style="1" customWidth="1"/>
    <col min="6915" max="6918" width="9.140625" style="1"/>
    <col min="6919" max="6919" width="13.7109375" style="1" customWidth="1"/>
    <col min="6920" max="6920" width="12.42578125" style="1" customWidth="1"/>
    <col min="6921" max="6923" width="11.140625" style="1" customWidth="1"/>
    <col min="6924" max="6924" width="12.28515625" style="1" customWidth="1"/>
    <col min="6925" max="6925" width="10.42578125" style="1" customWidth="1"/>
    <col min="6926" max="6926" width="13.7109375" style="1" customWidth="1"/>
    <col min="6927" max="6927" width="14.28515625" style="1" customWidth="1"/>
    <col min="6928" max="6928" width="13.42578125" style="1" customWidth="1"/>
    <col min="6929" max="6929" width="11" style="1" customWidth="1"/>
    <col min="6930" max="6930" width="11.85546875" style="1" customWidth="1"/>
    <col min="6931" max="6931" width="12.7109375" style="1" customWidth="1"/>
    <col min="6932" max="6932" width="13" style="1" customWidth="1"/>
    <col min="6933" max="7169" width="9.140625" style="1"/>
    <col min="7170" max="7170" width="10.140625" style="1" customWidth="1"/>
    <col min="7171" max="7174" width="9.140625" style="1"/>
    <col min="7175" max="7175" width="13.7109375" style="1" customWidth="1"/>
    <col min="7176" max="7176" width="12.42578125" style="1" customWidth="1"/>
    <col min="7177" max="7179" width="11.140625" style="1" customWidth="1"/>
    <col min="7180" max="7180" width="12.28515625" style="1" customWidth="1"/>
    <col min="7181" max="7181" width="10.42578125" style="1" customWidth="1"/>
    <col min="7182" max="7182" width="13.7109375" style="1" customWidth="1"/>
    <col min="7183" max="7183" width="14.28515625" style="1" customWidth="1"/>
    <col min="7184" max="7184" width="13.42578125" style="1" customWidth="1"/>
    <col min="7185" max="7185" width="11" style="1" customWidth="1"/>
    <col min="7186" max="7186" width="11.85546875" style="1" customWidth="1"/>
    <col min="7187" max="7187" width="12.7109375" style="1" customWidth="1"/>
    <col min="7188" max="7188" width="13" style="1" customWidth="1"/>
    <col min="7189" max="7425" width="9.140625" style="1"/>
    <col min="7426" max="7426" width="10.140625" style="1" customWidth="1"/>
    <col min="7427" max="7430" width="9.140625" style="1"/>
    <col min="7431" max="7431" width="13.7109375" style="1" customWidth="1"/>
    <col min="7432" max="7432" width="12.42578125" style="1" customWidth="1"/>
    <col min="7433" max="7435" width="11.140625" style="1" customWidth="1"/>
    <col min="7436" max="7436" width="12.28515625" style="1" customWidth="1"/>
    <col min="7437" max="7437" width="10.42578125" style="1" customWidth="1"/>
    <col min="7438" max="7438" width="13.7109375" style="1" customWidth="1"/>
    <col min="7439" max="7439" width="14.28515625" style="1" customWidth="1"/>
    <col min="7440" max="7440" width="13.42578125" style="1" customWidth="1"/>
    <col min="7441" max="7441" width="11" style="1" customWidth="1"/>
    <col min="7442" max="7442" width="11.85546875" style="1" customWidth="1"/>
    <col min="7443" max="7443" width="12.7109375" style="1" customWidth="1"/>
    <col min="7444" max="7444" width="13" style="1" customWidth="1"/>
    <col min="7445" max="7681" width="9.140625" style="1"/>
    <col min="7682" max="7682" width="10.140625" style="1" customWidth="1"/>
    <col min="7683" max="7686" width="9.140625" style="1"/>
    <col min="7687" max="7687" width="13.7109375" style="1" customWidth="1"/>
    <col min="7688" max="7688" width="12.42578125" style="1" customWidth="1"/>
    <col min="7689" max="7691" width="11.140625" style="1" customWidth="1"/>
    <col min="7692" max="7692" width="12.28515625" style="1" customWidth="1"/>
    <col min="7693" max="7693" width="10.42578125" style="1" customWidth="1"/>
    <col min="7694" max="7694" width="13.7109375" style="1" customWidth="1"/>
    <col min="7695" max="7695" width="14.28515625" style="1" customWidth="1"/>
    <col min="7696" max="7696" width="13.42578125" style="1" customWidth="1"/>
    <col min="7697" max="7697" width="11" style="1" customWidth="1"/>
    <col min="7698" max="7698" width="11.85546875" style="1" customWidth="1"/>
    <col min="7699" max="7699" width="12.7109375" style="1" customWidth="1"/>
    <col min="7700" max="7700" width="13" style="1" customWidth="1"/>
    <col min="7701" max="7937" width="9.140625" style="1"/>
    <col min="7938" max="7938" width="10.140625" style="1" customWidth="1"/>
    <col min="7939" max="7942" width="9.140625" style="1"/>
    <col min="7943" max="7943" width="13.7109375" style="1" customWidth="1"/>
    <col min="7944" max="7944" width="12.42578125" style="1" customWidth="1"/>
    <col min="7945" max="7947" width="11.140625" style="1" customWidth="1"/>
    <col min="7948" max="7948" width="12.28515625" style="1" customWidth="1"/>
    <col min="7949" max="7949" width="10.42578125" style="1" customWidth="1"/>
    <col min="7950" max="7950" width="13.7109375" style="1" customWidth="1"/>
    <col min="7951" max="7951" width="14.28515625" style="1" customWidth="1"/>
    <col min="7952" max="7952" width="13.42578125" style="1" customWidth="1"/>
    <col min="7953" max="7953" width="11" style="1" customWidth="1"/>
    <col min="7954" max="7954" width="11.85546875" style="1" customWidth="1"/>
    <col min="7955" max="7955" width="12.7109375" style="1" customWidth="1"/>
    <col min="7956" max="7956" width="13" style="1" customWidth="1"/>
    <col min="7957" max="8193" width="9.140625" style="1"/>
    <col min="8194" max="8194" width="10.140625" style="1" customWidth="1"/>
    <col min="8195" max="8198" width="9.140625" style="1"/>
    <col min="8199" max="8199" width="13.7109375" style="1" customWidth="1"/>
    <col min="8200" max="8200" width="12.42578125" style="1" customWidth="1"/>
    <col min="8201" max="8203" width="11.140625" style="1" customWidth="1"/>
    <col min="8204" max="8204" width="12.28515625" style="1" customWidth="1"/>
    <col min="8205" max="8205" width="10.42578125" style="1" customWidth="1"/>
    <col min="8206" max="8206" width="13.7109375" style="1" customWidth="1"/>
    <col min="8207" max="8207" width="14.28515625" style="1" customWidth="1"/>
    <col min="8208" max="8208" width="13.42578125" style="1" customWidth="1"/>
    <col min="8209" max="8209" width="11" style="1" customWidth="1"/>
    <col min="8210" max="8210" width="11.85546875" style="1" customWidth="1"/>
    <col min="8211" max="8211" width="12.7109375" style="1" customWidth="1"/>
    <col min="8212" max="8212" width="13" style="1" customWidth="1"/>
    <col min="8213" max="8449" width="9.140625" style="1"/>
    <col min="8450" max="8450" width="10.140625" style="1" customWidth="1"/>
    <col min="8451" max="8454" width="9.140625" style="1"/>
    <col min="8455" max="8455" width="13.7109375" style="1" customWidth="1"/>
    <col min="8456" max="8456" width="12.42578125" style="1" customWidth="1"/>
    <col min="8457" max="8459" width="11.140625" style="1" customWidth="1"/>
    <col min="8460" max="8460" width="12.28515625" style="1" customWidth="1"/>
    <col min="8461" max="8461" width="10.42578125" style="1" customWidth="1"/>
    <col min="8462" max="8462" width="13.7109375" style="1" customWidth="1"/>
    <col min="8463" max="8463" width="14.28515625" style="1" customWidth="1"/>
    <col min="8464" max="8464" width="13.42578125" style="1" customWidth="1"/>
    <col min="8465" max="8465" width="11" style="1" customWidth="1"/>
    <col min="8466" max="8466" width="11.85546875" style="1" customWidth="1"/>
    <col min="8467" max="8467" width="12.7109375" style="1" customWidth="1"/>
    <col min="8468" max="8468" width="13" style="1" customWidth="1"/>
    <col min="8469" max="8705" width="9.140625" style="1"/>
    <col min="8706" max="8706" width="10.140625" style="1" customWidth="1"/>
    <col min="8707" max="8710" width="9.140625" style="1"/>
    <col min="8711" max="8711" width="13.7109375" style="1" customWidth="1"/>
    <col min="8712" max="8712" width="12.42578125" style="1" customWidth="1"/>
    <col min="8713" max="8715" width="11.140625" style="1" customWidth="1"/>
    <col min="8716" max="8716" width="12.28515625" style="1" customWidth="1"/>
    <col min="8717" max="8717" width="10.42578125" style="1" customWidth="1"/>
    <col min="8718" max="8718" width="13.7109375" style="1" customWidth="1"/>
    <col min="8719" max="8719" width="14.28515625" style="1" customWidth="1"/>
    <col min="8720" max="8720" width="13.42578125" style="1" customWidth="1"/>
    <col min="8721" max="8721" width="11" style="1" customWidth="1"/>
    <col min="8722" max="8722" width="11.85546875" style="1" customWidth="1"/>
    <col min="8723" max="8723" width="12.7109375" style="1" customWidth="1"/>
    <col min="8724" max="8724" width="13" style="1" customWidth="1"/>
    <col min="8725" max="8961" width="9.140625" style="1"/>
    <col min="8962" max="8962" width="10.140625" style="1" customWidth="1"/>
    <col min="8963" max="8966" width="9.140625" style="1"/>
    <col min="8967" max="8967" width="13.7109375" style="1" customWidth="1"/>
    <col min="8968" max="8968" width="12.42578125" style="1" customWidth="1"/>
    <col min="8969" max="8971" width="11.140625" style="1" customWidth="1"/>
    <col min="8972" max="8972" width="12.28515625" style="1" customWidth="1"/>
    <col min="8973" max="8973" width="10.42578125" style="1" customWidth="1"/>
    <col min="8974" max="8974" width="13.7109375" style="1" customWidth="1"/>
    <col min="8975" max="8975" width="14.28515625" style="1" customWidth="1"/>
    <col min="8976" max="8976" width="13.42578125" style="1" customWidth="1"/>
    <col min="8977" max="8977" width="11" style="1" customWidth="1"/>
    <col min="8978" max="8978" width="11.85546875" style="1" customWidth="1"/>
    <col min="8979" max="8979" width="12.7109375" style="1" customWidth="1"/>
    <col min="8980" max="8980" width="13" style="1" customWidth="1"/>
    <col min="8981" max="9217" width="9.140625" style="1"/>
    <col min="9218" max="9218" width="10.140625" style="1" customWidth="1"/>
    <col min="9219" max="9222" width="9.140625" style="1"/>
    <col min="9223" max="9223" width="13.7109375" style="1" customWidth="1"/>
    <col min="9224" max="9224" width="12.42578125" style="1" customWidth="1"/>
    <col min="9225" max="9227" width="11.140625" style="1" customWidth="1"/>
    <col min="9228" max="9228" width="12.28515625" style="1" customWidth="1"/>
    <col min="9229" max="9229" width="10.42578125" style="1" customWidth="1"/>
    <col min="9230" max="9230" width="13.7109375" style="1" customWidth="1"/>
    <col min="9231" max="9231" width="14.28515625" style="1" customWidth="1"/>
    <col min="9232" max="9232" width="13.42578125" style="1" customWidth="1"/>
    <col min="9233" max="9233" width="11" style="1" customWidth="1"/>
    <col min="9234" max="9234" width="11.85546875" style="1" customWidth="1"/>
    <col min="9235" max="9235" width="12.7109375" style="1" customWidth="1"/>
    <col min="9236" max="9236" width="13" style="1" customWidth="1"/>
    <col min="9237" max="9473" width="9.140625" style="1"/>
    <col min="9474" max="9474" width="10.140625" style="1" customWidth="1"/>
    <col min="9475" max="9478" width="9.140625" style="1"/>
    <col min="9479" max="9479" width="13.7109375" style="1" customWidth="1"/>
    <col min="9480" max="9480" width="12.42578125" style="1" customWidth="1"/>
    <col min="9481" max="9483" width="11.140625" style="1" customWidth="1"/>
    <col min="9484" max="9484" width="12.28515625" style="1" customWidth="1"/>
    <col min="9485" max="9485" width="10.42578125" style="1" customWidth="1"/>
    <col min="9486" max="9486" width="13.7109375" style="1" customWidth="1"/>
    <col min="9487" max="9487" width="14.28515625" style="1" customWidth="1"/>
    <col min="9488" max="9488" width="13.42578125" style="1" customWidth="1"/>
    <col min="9489" max="9489" width="11" style="1" customWidth="1"/>
    <col min="9490" max="9490" width="11.85546875" style="1" customWidth="1"/>
    <col min="9491" max="9491" width="12.7109375" style="1" customWidth="1"/>
    <col min="9492" max="9492" width="13" style="1" customWidth="1"/>
    <col min="9493" max="9729" width="9.140625" style="1"/>
    <col min="9730" max="9730" width="10.140625" style="1" customWidth="1"/>
    <col min="9731" max="9734" width="9.140625" style="1"/>
    <col min="9735" max="9735" width="13.7109375" style="1" customWidth="1"/>
    <col min="9736" max="9736" width="12.42578125" style="1" customWidth="1"/>
    <col min="9737" max="9739" width="11.140625" style="1" customWidth="1"/>
    <col min="9740" max="9740" width="12.28515625" style="1" customWidth="1"/>
    <col min="9741" max="9741" width="10.42578125" style="1" customWidth="1"/>
    <col min="9742" max="9742" width="13.7109375" style="1" customWidth="1"/>
    <col min="9743" max="9743" width="14.28515625" style="1" customWidth="1"/>
    <col min="9744" max="9744" width="13.42578125" style="1" customWidth="1"/>
    <col min="9745" max="9745" width="11" style="1" customWidth="1"/>
    <col min="9746" max="9746" width="11.85546875" style="1" customWidth="1"/>
    <col min="9747" max="9747" width="12.7109375" style="1" customWidth="1"/>
    <col min="9748" max="9748" width="13" style="1" customWidth="1"/>
    <col min="9749" max="9985" width="9.140625" style="1"/>
    <col min="9986" max="9986" width="10.140625" style="1" customWidth="1"/>
    <col min="9987" max="9990" width="9.140625" style="1"/>
    <col min="9991" max="9991" width="13.7109375" style="1" customWidth="1"/>
    <col min="9992" max="9992" width="12.42578125" style="1" customWidth="1"/>
    <col min="9993" max="9995" width="11.140625" style="1" customWidth="1"/>
    <col min="9996" max="9996" width="12.28515625" style="1" customWidth="1"/>
    <col min="9997" max="9997" width="10.42578125" style="1" customWidth="1"/>
    <col min="9998" max="9998" width="13.7109375" style="1" customWidth="1"/>
    <col min="9999" max="9999" width="14.28515625" style="1" customWidth="1"/>
    <col min="10000" max="10000" width="13.42578125" style="1" customWidth="1"/>
    <col min="10001" max="10001" width="11" style="1" customWidth="1"/>
    <col min="10002" max="10002" width="11.85546875" style="1" customWidth="1"/>
    <col min="10003" max="10003" width="12.7109375" style="1" customWidth="1"/>
    <col min="10004" max="10004" width="13" style="1" customWidth="1"/>
    <col min="10005" max="10241" width="9.140625" style="1"/>
    <col min="10242" max="10242" width="10.140625" style="1" customWidth="1"/>
    <col min="10243" max="10246" width="9.140625" style="1"/>
    <col min="10247" max="10247" width="13.7109375" style="1" customWidth="1"/>
    <col min="10248" max="10248" width="12.42578125" style="1" customWidth="1"/>
    <col min="10249" max="10251" width="11.140625" style="1" customWidth="1"/>
    <col min="10252" max="10252" width="12.28515625" style="1" customWidth="1"/>
    <col min="10253" max="10253" width="10.42578125" style="1" customWidth="1"/>
    <col min="10254" max="10254" width="13.7109375" style="1" customWidth="1"/>
    <col min="10255" max="10255" width="14.28515625" style="1" customWidth="1"/>
    <col min="10256" max="10256" width="13.42578125" style="1" customWidth="1"/>
    <col min="10257" max="10257" width="11" style="1" customWidth="1"/>
    <col min="10258" max="10258" width="11.85546875" style="1" customWidth="1"/>
    <col min="10259" max="10259" width="12.7109375" style="1" customWidth="1"/>
    <col min="10260" max="10260" width="13" style="1" customWidth="1"/>
    <col min="10261" max="10497" width="9.140625" style="1"/>
    <col min="10498" max="10498" width="10.140625" style="1" customWidth="1"/>
    <col min="10499" max="10502" width="9.140625" style="1"/>
    <col min="10503" max="10503" width="13.7109375" style="1" customWidth="1"/>
    <col min="10504" max="10504" width="12.42578125" style="1" customWidth="1"/>
    <col min="10505" max="10507" width="11.140625" style="1" customWidth="1"/>
    <col min="10508" max="10508" width="12.28515625" style="1" customWidth="1"/>
    <col min="10509" max="10509" width="10.42578125" style="1" customWidth="1"/>
    <col min="10510" max="10510" width="13.7109375" style="1" customWidth="1"/>
    <col min="10511" max="10511" width="14.28515625" style="1" customWidth="1"/>
    <col min="10512" max="10512" width="13.42578125" style="1" customWidth="1"/>
    <col min="10513" max="10513" width="11" style="1" customWidth="1"/>
    <col min="10514" max="10514" width="11.85546875" style="1" customWidth="1"/>
    <col min="10515" max="10515" width="12.7109375" style="1" customWidth="1"/>
    <col min="10516" max="10516" width="13" style="1" customWidth="1"/>
    <col min="10517" max="10753" width="9.140625" style="1"/>
    <col min="10754" max="10754" width="10.140625" style="1" customWidth="1"/>
    <col min="10755" max="10758" width="9.140625" style="1"/>
    <col min="10759" max="10759" width="13.7109375" style="1" customWidth="1"/>
    <col min="10760" max="10760" width="12.42578125" style="1" customWidth="1"/>
    <col min="10761" max="10763" width="11.140625" style="1" customWidth="1"/>
    <col min="10764" max="10764" width="12.28515625" style="1" customWidth="1"/>
    <col min="10765" max="10765" width="10.42578125" style="1" customWidth="1"/>
    <col min="10766" max="10766" width="13.7109375" style="1" customWidth="1"/>
    <col min="10767" max="10767" width="14.28515625" style="1" customWidth="1"/>
    <col min="10768" max="10768" width="13.42578125" style="1" customWidth="1"/>
    <col min="10769" max="10769" width="11" style="1" customWidth="1"/>
    <col min="10770" max="10770" width="11.85546875" style="1" customWidth="1"/>
    <col min="10771" max="10771" width="12.7109375" style="1" customWidth="1"/>
    <col min="10772" max="10772" width="13" style="1" customWidth="1"/>
    <col min="10773" max="11009" width="9.140625" style="1"/>
    <col min="11010" max="11010" width="10.140625" style="1" customWidth="1"/>
    <col min="11011" max="11014" width="9.140625" style="1"/>
    <col min="11015" max="11015" width="13.7109375" style="1" customWidth="1"/>
    <col min="11016" max="11016" width="12.42578125" style="1" customWidth="1"/>
    <col min="11017" max="11019" width="11.140625" style="1" customWidth="1"/>
    <col min="11020" max="11020" width="12.28515625" style="1" customWidth="1"/>
    <col min="11021" max="11021" width="10.42578125" style="1" customWidth="1"/>
    <col min="11022" max="11022" width="13.7109375" style="1" customWidth="1"/>
    <col min="11023" max="11023" width="14.28515625" style="1" customWidth="1"/>
    <col min="11024" max="11024" width="13.42578125" style="1" customWidth="1"/>
    <col min="11025" max="11025" width="11" style="1" customWidth="1"/>
    <col min="11026" max="11026" width="11.85546875" style="1" customWidth="1"/>
    <col min="11027" max="11027" width="12.7109375" style="1" customWidth="1"/>
    <col min="11028" max="11028" width="13" style="1" customWidth="1"/>
    <col min="11029" max="11265" width="9.140625" style="1"/>
    <col min="11266" max="11266" width="10.140625" style="1" customWidth="1"/>
    <col min="11267" max="11270" width="9.140625" style="1"/>
    <col min="11271" max="11271" width="13.7109375" style="1" customWidth="1"/>
    <col min="11272" max="11272" width="12.42578125" style="1" customWidth="1"/>
    <col min="11273" max="11275" width="11.140625" style="1" customWidth="1"/>
    <col min="11276" max="11276" width="12.28515625" style="1" customWidth="1"/>
    <col min="11277" max="11277" width="10.42578125" style="1" customWidth="1"/>
    <col min="11278" max="11278" width="13.7109375" style="1" customWidth="1"/>
    <col min="11279" max="11279" width="14.28515625" style="1" customWidth="1"/>
    <col min="11280" max="11280" width="13.42578125" style="1" customWidth="1"/>
    <col min="11281" max="11281" width="11" style="1" customWidth="1"/>
    <col min="11282" max="11282" width="11.85546875" style="1" customWidth="1"/>
    <col min="11283" max="11283" width="12.7109375" style="1" customWidth="1"/>
    <col min="11284" max="11284" width="13" style="1" customWidth="1"/>
    <col min="11285" max="11521" width="9.140625" style="1"/>
    <col min="11522" max="11522" width="10.140625" style="1" customWidth="1"/>
    <col min="11523" max="11526" width="9.140625" style="1"/>
    <col min="11527" max="11527" width="13.7109375" style="1" customWidth="1"/>
    <col min="11528" max="11528" width="12.42578125" style="1" customWidth="1"/>
    <col min="11529" max="11531" width="11.140625" style="1" customWidth="1"/>
    <col min="11532" max="11532" width="12.28515625" style="1" customWidth="1"/>
    <col min="11533" max="11533" width="10.42578125" style="1" customWidth="1"/>
    <col min="11534" max="11534" width="13.7109375" style="1" customWidth="1"/>
    <col min="11535" max="11535" width="14.28515625" style="1" customWidth="1"/>
    <col min="11536" max="11536" width="13.42578125" style="1" customWidth="1"/>
    <col min="11537" max="11537" width="11" style="1" customWidth="1"/>
    <col min="11538" max="11538" width="11.85546875" style="1" customWidth="1"/>
    <col min="11539" max="11539" width="12.7109375" style="1" customWidth="1"/>
    <col min="11540" max="11540" width="13" style="1" customWidth="1"/>
    <col min="11541" max="11777" width="9.140625" style="1"/>
    <col min="11778" max="11778" width="10.140625" style="1" customWidth="1"/>
    <col min="11779" max="11782" width="9.140625" style="1"/>
    <col min="11783" max="11783" width="13.7109375" style="1" customWidth="1"/>
    <col min="11784" max="11784" width="12.42578125" style="1" customWidth="1"/>
    <col min="11785" max="11787" width="11.140625" style="1" customWidth="1"/>
    <col min="11788" max="11788" width="12.28515625" style="1" customWidth="1"/>
    <col min="11789" max="11789" width="10.42578125" style="1" customWidth="1"/>
    <col min="11790" max="11790" width="13.7109375" style="1" customWidth="1"/>
    <col min="11791" max="11791" width="14.28515625" style="1" customWidth="1"/>
    <col min="11792" max="11792" width="13.42578125" style="1" customWidth="1"/>
    <col min="11793" max="11793" width="11" style="1" customWidth="1"/>
    <col min="11794" max="11794" width="11.85546875" style="1" customWidth="1"/>
    <col min="11795" max="11795" width="12.7109375" style="1" customWidth="1"/>
    <col min="11796" max="11796" width="13" style="1" customWidth="1"/>
    <col min="11797" max="12033" width="9.140625" style="1"/>
    <col min="12034" max="12034" width="10.140625" style="1" customWidth="1"/>
    <col min="12035" max="12038" width="9.140625" style="1"/>
    <col min="12039" max="12039" width="13.7109375" style="1" customWidth="1"/>
    <col min="12040" max="12040" width="12.42578125" style="1" customWidth="1"/>
    <col min="12041" max="12043" width="11.140625" style="1" customWidth="1"/>
    <col min="12044" max="12044" width="12.28515625" style="1" customWidth="1"/>
    <col min="12045" max="12045" width="10.42578125" style="1" customWidth="1"/>
    <col min="12046" max="12046" width="13.7109375" style="1" customWidth="1"/>
    <col min="12047" max="12047" width="14.28515625" style="1" customWidth="1"/>
    <col min="12048" max="12048" width="13.42578125" style="1" customWidth="1"/>
    <col min="12049" max="12049" width="11" style="1" customWidth="1"/>
    <col min="12050" max="12050" width="11.85546875" style="1" customWidth="1"/>
    <col min="12051" max="12051" width="12.7109375" style="1" customWidth="1"/>
    <col min="12052" max="12052" width="13" style="1" customWidth="1"/>
    <col min="12053" max="12289" width="9.140625" style="1"/>
    <col min="12290" max="12290" width="10.140625" style="1" customWidth="1"/>
    <col min="12291" max="12294" width="9.140625" style="1"/>
    <col min="12295" max="12295" width="13.7109375" style="1" customWidth="1"/>
    <col min="12296" max="12296" width="12.42578125" style="1" customWidth="1"/>
    <col min="12297" max="12299" width="11.140625" style="1" customWidth="1"/>
    <col min="12300" max="12300" width="12.28515625" style="1" customWidth="1"/>
    <col min="12301" max="12301" width="10.42578125" style="1" customWidth="1"/>
    <col min="12302" max="12302" width="13.7109375" style="1" customWidth="1"/>
    <col min="12303" max="12303" width="14.28515625" style="1" customWidth="1"/>
    <col min="12304" max="12304" width="13.42578125" style="1" customWidth="1"/>
    <col min="12305" max="12305" width="11" style="1" customWidth="1"/>
    <col min="12306" max="12306" width="11.85546875" style="1" customWidth="1"/>
    <col min="12307" max="12307" width="12.7109375" style="1" customWidth="1"/>
    <col min="12308" max="12308" width="13" style="1" customWidth="1"/>
    <col min="12309" max="12545" width="9.140625" style="1"/>
    <col min="12546" max="12546" width="10.140625" style="1" customWidth="1"/>
    <col min="12547" max="12550" width="9.140625" style="1"/>
    <col min="12551" max="12551" width="13.7109375" style="1" customWidth="1"/>
    <col min="12552" max="12552" width="12.42578125" style="1" customWidth="1"/>
    <col min="12553" max="12555" width="11.140625" style="1" customWidth="1"/>
    <col min="12556" max="12556" width="12.28515625" style="1" customWidth="1"/>
    <col min="12557" max="12557" width="10.42578125" style="1" customWidth="1"/>
    <col min="12558" max="12558" width="13.7109375" style="1" customWidth="1"/>
    <col min="12559" max="12559" width="14.28515625" style="1" customWidth="1"/>
    <col min="12560" max="12560" width="13.42578125" style="1" customWidth="1"/>
    <col min="12561" max="12561" width="11" style="1" customWidth="1"/>
    <col min="12562" max="12562" width="11.85546875" style="1" customWidth="1"/>
    <col min="12563" max="12563" width="12.7109375" style="1" customWidth="1"/>
    <col min="12564" max="12564" width="13" style="1" customWidth="1"/>
    <col min="12565" max="12801" width="9.140625" style="1"/>
    <col min="12802" max="12802" width="10.140625" style="1" customWidth="1"/>
    <col min="12803" max="12806" width="9.140625" style="1"/>
    <col min="12807" max="12807" width="13.7109375" style="1" customWidth="1"/>
    <col min="12808" max="12808" width="12.42578125" style="1" customWidth="1"/>
    <col min="12809" max="12811" width="11.140625" style="1" customWidth="1"/>
    <col min="12812" max="12812" width="12.28515625" style="1" customWidth="1"/>
    <col min="12813" max="12813" width="10.42578125" style="1" customWidth="1"/>
    <col min="12814" max="12814" width="13.7109375" style="1" customWidth="1"/>
    <col min="12815" max="12815" width="14.28515625" style="1" customWidth="1"/>
    <col min="12816" max="12816" width="13.42578125" style="1" customWidth="1"/>
    <col min="12817" max="12817" width="11" style="1" customWidth="1"/>
    <col min="12818" max="12818" width="11.85546875" style="1" customWidth="1"/>
    <col min="12819" max="12819" width="12.7109375" style="1" customWidth="1"/>
    <col min="12820" max="12820" width="13" style="1" customWidth="1"/>
    <col min="12821" max="13057" width="9.140625" style="1"/>
    <col min="13058" max="13058" width="10.140625" style="1" customWidth="1"/>
    <col min="13059" max="13062" width="9.140625" style="1"/>
    <col min="13063" max="13063" width="13.7109375" style="1" customWidth="1"/>
    <col min="13064" max="13064" width="12.42578125" style="1" customWidth="1"/>
    <col min="13065" max="13067" width="11.140625" style="1" customWidth="1"/>
    <col min="13068" max="13068" width="12.28515625" style="1" customWidth="1"/>
    <col min="13069" max="13069" width="10.42578125" style="1" customWidth="1"/>
    <col min="13070" max="13070" width="13.7109375" style="1" customWidth="1"/>
    <col min="13071" max="13071" width="14.28515625" style="1" customWidth="1"/>
    <col min="13072" max="13072" width="13.42578125" style="1" customWidth="1"/>
    <col min="13073" max="13073" width="11" style="1" customWidth="1"/>
    <col min="13074" max="13074" width="11.85546875" style="1" customWidth="1"/>
    <col min="13075" max="13075" width="12.7109375" style="1" customWidth="1"/>
    <col min="13076" max="13076" width="13" style="1" customWidth="1"/>
    <col min="13077" max="13313" width="9.140625" style="1"/>
    <col min="13314" max="13314" width="10.140625" style="1" customWidth="1"/>
    <col min="13315" max="13318" width="9.140625" style="1"/>
    <col min="13319" max="13319" width="13.7109375" style="1" customWidth="1"/>
    <col min="13320" max="13320" width="12.42578125" style="1" customWidth="1"/>
    <col min="13321" max="13323" width="11.140625" style="1" customWidth="1"/>
    <col min="13324" max="13324" width="12.28515625" style="1" customWidth="1"/>
    <col min="13325" max="13325" width="10.42578125" style="1" customWidth="1"/>
    <col min="13326" max="13326" width="13.7109375" style="1" customWidth="1"/>
    <col min="13327" max="13327" width="14.28515625" style="1" customWidth="1"/>
    <col min="13328" max="13328" width="13.42578125" style="1" customWidth="1"/>
    <col min="13329" max="13329" width="11" style="1" customWidth="1"/>
    <col min="13330" max="13330" width="11.85546875" style="1" customWidth="1"/>
    <col min="13331" max="13331" width="12.7109375" style="1" customWidth="1"/>
    <col min="13332" max="13332" width="13" style="1" customWidth="1"/>
    <col min="13333" max="13569" width="9.140625" style="1"/>
    <col min="13570" max="13570" width="10.140625" style="1" customWidth="1"/>
    <col min="13571" max="13574" width="9.140625" style="1"/>
    <col min="13575" max="13575" width="13.7109375" style="1" customWidth="1"/>
    <col min="13576" max="13576" width="12.42578125" style="1" customWidth="1"/>
    <col min="13577" max="13579" width="11.140625" style="1" customWidth="1"/>
    <col min="13580" max="13580" width="12.28515625" style="1" customWidth="1"/>
    <col min="13581" max="13581" width="10.42578125" style="1" customWidth="1"/>
    <col min="13582" max="13582" width="13.7109375" style="1" customWidth="1"/>
    <col min="13583" max="13583" width="14.28515625" style="1" customWidth="1"/>
    <col min="13584" max="13584" width="13.42578125" style="1" customWidth="1"/>
    <col min="13585" max="13585" width="11" style="1" customWidth="1"/>
    <col min="13586" max="13586" width="11.85546875" style="1" customWidth="1"/>
    <col min="13587" max="13587" width="12.7109375" style="1" customWidth="1"/>
    <col min="13588" max="13588" width="13" style="1" customWidth="1"/>
    <col min="13589" max="13825" width="9.140625" style="1"/>
    <col min="13826" max="13826" width="10.140625" style="1" customWidth="1"/>
    <col min="13827" max="13830" width="9.140625" style="1"/>
    <col min="13831" max="13831" width="13.7109375" style="1" customWidth="1"/>
    <col min="13832" max="13832" width="12.42578125" style="1" customWidth="1"/>
    <col min="13833" max="13835" width="11.140625" style="1" customWidth="1"/>
    <col min="13836" max="13836" width="12.28515625" style="1" customWidth="1"/>
    <col min="13837" max="13837" width="10.42578125" style="1" customWidth="1"/>
    <col min="13838" max="13838" width="13.7109375" style="1" customWidth="1"/>
    <col min="13839" max="13839" width="14.28515625" style="1" customWidth="1"/>
    <col min="13840" max="13840" width="13.42578125" style="1" customWidth="1"/>
    <col min="13841" max="13841" width="11" style="1" customWidth="1"/>
    <col min="13842" max="13842" width="11.85546875" style="1" customWidth="1"/>
    <col min="13843" max="13843" width="12.7109375" style="1" customWidth="1"/>
    <col min="13844" max="13844" width="13" style="1" customWidth="1"/>
    <col min="13845" max="14081" width="9.140625" style="1"/>
    <col min="14082" max="14082" width="10.140625" style="1" customWidth="1"/>
    <col min="14083" max="14086" width="9.140625" style="1"/>
    <col min="14087" max="14087" width="13.7109375" style="1" customWidth="1"/>
    <col min="14088" max="14088" width="12.42578125" style="1" customWidth="1"/>
    <col min="14089" max="14091" width="11.140625" style="1" customWidth="1"/>
    <col min="14092" max="14092" width="12.28515625" style="1" customWidth="1"/>
    <col min="14093" max="14093" width="10.42578125" style="1" customWidth="1"/>
    <col min="14094" max="14094" width="13.7109375" style="1" customWidth="1"/>
    <col min="14095" max="14095" width="14.28515625" style="1" customWidth="1"/>
    <col min="14096" max="14096" width="13.42578125" style="1" customWidth="1"/>
    <col min="14097" max="14097" width="11" style="1" customWidth="1"/>
    <col min="14098" max="14098" width="11.85546875" style="1" customWidth="1"/>
    <col min="14099" max="14099" width="12.7109375" style="1" customWidth="1"/>
    <col min="14100" max="14100" width="13" style="1" customWidth="1"/>
    <col min="14101" max="14337" width="9.140625" style="1"/>
    <col min="14338" max="14338" width="10.140625" style="1" customWidth="1"/>
    <col min="14339" max="14342" width="9.140625" style="1"/>
    <col min="14343" max="14343" width="13.7109375" style="1" customWidth="1"/>
    <col min="14344" max="14344" width="12.42578125" style="1" customWidth="1"/>
    <col min="14345" max="14347" width="11.140625" style="1" customWidth="1"/>
    <col min="14348" max="14348" width="12.28515625" style="1" customWidth="1"/>
    <col min="14349" max="14349" width="10.42578125" style="1" customWidth="1"/>
    <col min="14350" max="14350" width="13.7109375" style="1" customWidth="1"/>
    <col min="14351" max="14351" width="14.28515625" style="1" customWidth="1"/>
    <col min="14352" max="14352" width="13.42578125" style="1" customWidth="1"/>
    <col min="14353" max="14353" width="11" style="1" customWidth="1"/>
    <col min="14354" max="14354" width="11.85546875" style="1" customWidth="1"/>
    <col min="14355" max="14355" width="12.7109375" style="1" customWidth="1"/>
    <col min="14356" max="14356" width="13" style="1" customWidth="1"/>
    <col min="14357" max="14593" width="9.140625" style="1"/>
    <col min="14594" max="14594" width="10.140625" style="1" customWidth="1"/>
    <col min="14595" max="14598" width="9.140625" style="1"/>
    <col min="14599" max="14599" width="13.7109375" style="1" customWidth="1"/>
    <col min="14600" max="14600" width="12.42578125" style="1" customWidth="1"/>
    <col min="14601" max="14603" width="11.140625" style="1" customWidth="1"/>
    <col min="14604" max="14604" width="12.28515625" style="1" customWidth="1"/>
    <col min="14605" max="14605" width="10.42578125" style="1" customWidth="1"/>
    <col min="14606" max="14606" width="13.7109375" style="1" customWidth="1"/>
    <col min="14607" max="14607" width="14.28515625" style="1" customWidth="1"/>
    <col min="14608" max="14608" width="13.42578125" style="1" customWidth="1"/>
    <col min="14609" max="14609" width="11" style="1" customWidth="1"/>
    <col min="14610" max="14610" width="11.85546875" style="1" customWidth="1"/>
    <col min="14611" max="14611" width="12.7109375" style="1" customWidth="1"/>
    <col min="14612" max="14612" width="13" style="1" customWidth="1"/>
    <col min="14613" max="14849" width="9.140625" style="1"/>
    <col min="14850" max="14850" width="10.140625" style="1" customWidth="1"/>
    <col min="14851" max="14854" width="9.140625" style="1"/>
    <col min="14855" max="14855" width="13.7109375" style="1" customWidth="1"/>
    <col min="14856" max="14856" width="12.42578125" style="1" customWidth="1"/>
    <col min="14857" max="14859" width="11.140625" style="1" customWidth="1"/>
    <col min="14860" max="14860" width="12.28515625" style="1" customWidth="1"/>
    <col min="14861" max="14861" width="10.42578125" style="1" customWidth="1"/>
    <col min="14862" max="14862" width="13.7109375" style="1" customWidth="1"/>
    <col min="14863" max="14863" width="14.28515625" style="1" customWidth="1"/>
    <col min="14864" max="14864" width="13.42578125" style="1" customWidth="1"/>
    <col min="14865" max="14865" width="11" style="1" customWidth="1"/>
    <col min="14866" max="14866" width="11.85546875" style="1" customWidth="1"/>
    <col min="14867" max="14867" width="12.7109375" style="1" customWidth="1"/>
    <col min="14868" max="14868" width="13" style="1" customWidth="1"/>
    <col min="14869" max="15105" width="9.140625" style="1"/>
    <col min="15106" max="15106" width="10.140625" style="1" customWidth="1"/>
    <col min="15107" max="15110" width="9.140625" style="1"/>
    <col min="15111" max="15111" width="13.7109375" style="1" customWidth="1"/>
    <col min="15112" max="15112" width="12.42578125" style="1" customWidth="1"/>
    <col min="15113" max="15115" width="11.140625" style="1" customWidth="1"/>
    <col min="15116" max="15116" width="12.28515625" style="1" customWidth="1"/>
    <col min="15117" max="15117" width="10.42578125" style="1" customWidth="1"/>
    <col min="15118" max="15118" width="13.7109375" style="1" customWidth="1"/>
    <col min="15119" max="15119" width="14.28515625" style="1" customWidth="1"/>
    <col min="15120" max="15120" width="13.42578125" style="1" customWidth="1"/>
    <col min="15121" max="15121" width="11" style="1" customWidth="1"/>
    <col min="15122" max="15122" width="11.85546875" style="1" customWidth="1"/>
    <col min="15123" max="15123" width="12.7109375" style="1" customWidth="1"/>
    <col min="15124" max="15124" width="13" style="1" customWidth="1"/>
    <col min="15125" max="15361" width="9.140625" style="1"/>
    <col min="15362" max="15362" width="10.140625" style="1" customWidth="1"/>
    <col min="15363" max="15366" width="9.140625" style="1"/>
    <col min="15367" max="15367" width="13.7109375" style="1" customWidth="1"/>
    <col min="15368" max="15368" width="12.42578125" style="1" customWidth="1"/>
    <col min="15369" max="15371" width="11.140625" style="1" customWidth="1"/>
    <col min="15372" max="15372" width="12.28515625" style="1" customWidth="1"/>
    <col min="15373" max="15373" width="10.42578125" style="1" customWidth="1"/>
    <col min="15374" max="15374" width="13.7109375" style="1" customWidth="1"/>
    <col min="15375" max="15375" width="14.28515625" style="1" customWidth="1"/>
    <col min="15376" max="15376" width="13.42578125" style="1" customWidth="1"/>
    <col min="15377" max="15377" width="11" style="1" customWidth="1"/>
    <col min="15378" max="15378" width="11.85546875" style="1" customWidth="1"/>
    <col min="15379" max="15379" width="12.7109375" style="1" customWidth="1"/>
    <col min="15380" max="15380" width="13" style="1" customWidth="1"/>
    <col min="15381" max="15617" width="9.140625" style="1"/>
    <col min="15618" max="15618" width="10.140625" style="1" customWidth="1"/>
    <col min="15619" max="15622" width="9.140625" style="1"/>
    <col min="15623" max="15623" width="13.7109375" style="1" customWidth="1"/>
    <col min="15624" max="15624" width="12.42578125" style="1" customWidth="1"/>
    <col min="15625" max="15627" width="11.140625" style="1" customWidth="1"/>
    <col min="15628" max="15628" width="12.28515625" style="1" customWidth="1"/>
    <col min="15629" max="15629" width="10.42578125" style="1" customWidth="1"/>
    <col min="15630" max="15630" width="13.7109375" style="1" customWidth="1"/>
    <col min="15631" max="15631" width="14.28515625" style="1" customWidth="1"/>
    <col min="15632" max="15632" width="13.42578125" style="1" customWidth="1"/>
    <col min="15633" max="15633" width="11" style="1" customWidth="1"/>
    <col min="15634" max="15634" width="11.85546875" style="1" customWidth="1"/>
    <col min="15635" max="15635" width="12.7109375" style="1" customWidth="1"/>
    <col min="15636" max="15636" width="13" style="1" customWidth="1"/>
    <col min="15637" max="15873" width="9.140625" style="1"/>
    <col min="15874" max="15874" width="10.140625" style="1" customWidth="1"/>
    <col min="15875" max="15878" width="9.140625" style="1"/>
    <col min="15879" max="15879" width="13.7109375" style="1" customWidth="1"/>
    <col min="15880" max="15880" width="12.42578125" style="1" customWidth="1"/>
    <col min="15881" max="15883" width="11.140625" style="1" customWidth="1"/>
    <col min="15884" max="15884" width="12.28515625" style="1" customWidth="1"/>
    <col min="15885" max="15885" width="10.42578125" style="1" customWidth="1"/>
    <col min="15886" max="15886" width="13.7109375" style="1" customWidth="1"/>
    <col min="15887" max="15887" width="14.28515625" style="1" customWidth="1"/>
    <col min="15888" max="15888" width="13.42578125" style="1" customWidth="1"/>
    <col min="15889" max="15889" width="11" style="1" customWidth="1"/>
    <col min="15890" max="15890" width="11.85546875" style="1" customWidth="1"/>
    <col min="15891" max="15891" width="12.7109375" style="1" customWidth="1"/>
    <col min="15892" max="15892" width="13" style="1" customWidth="1"/>
    <col min="15893" max="16129" width="9.140625" style="1"/>
    <col min="16130" max="16130" width="10.140625" style="1" customWidth="1"/>
    <col min="16131" max="16134" width="9.140625" style="1"/>
    <col min="16135" max="16135" width="13.7109375" style="1" customWidth="1"/>
    <col min="16136" max="16136" width="12.42578125" style="1" customWidth="1"/>
    <col min="16137" max="16139" width="11.140625" style="1" customWidth="1"/>
    <col min="16140" max="16140" width="12.28515625" style="1" customWidth="1"/>
    <col min="16141" max="16141" width="10.42578125" style="1" customWidth="1"/>
    <col min="16142" max="16142" width="13.7109375" style="1" customWidth="1"/>
    <col min="16143" max="16143" width="14.28515625" style="1" customWidth="1"/>
    <col min="16144" max="16144" width="13.42578125" style="1" customWidth="1"/>
    <col min="16145" max="16145" width="11" style="1" customWidth="1"/>
    <col min="16146" max="16146" width="11.85546875" style="1" customWidth="1"/>
    <col min="16147" max="16147" width="12.7109375" style="1" customWidth="1"/>
    <col min="16148" max="16148" width="13" style="1" customWidth="1"/>
    <col min="16149" max="16384" width="9.140625" style="1"/>
  </cols>
  <sheetData>
    <row r="13" spans="12:22">
      <c r="L13" s="187" t="s">
        <v>7</v>
      </c>
    </row>
    <row r="14" spans="12:22" ht="26.45" customHeight="1">
      <c r="L14" s="187"/>
    </row>
    <row r="15" spans="12:22" ht="14.45" customHeight="1">
      <c r="M15" s="70"/>
      <c r="N15" s="70"/>
      <c r="O15" s="70"/>
      <c r="P15" s="70"/>
      <c r="Q15" s="70"/>
      <c r="R15" s="70"/>
      <c r="S15" s="70"/>
      <c r="T15" s="70"/>
      <c r="U15" s="70"/>
      <c r="V15" s="70"/>
    </row>
    <row r="16" spans="12:22" ht="33.6" customHeight="1">
      <c r="M16" s="186" t="s">
        <v>11</v>
      </c>
      <c r="N16" s="186"/>
      <c r="O16" s="71" t="s">
        <v>12</v>
      </c>
      <c r="P16" s="72">
        <v>0.86</v>
      </c>
      <c r="Q16" s="70"/>
      <c r="R16" s="70"/>
      <c r="S16" s="70"/>
      <c r="T16" s="70"/>
      <c r="U16" s="70"/>
      <c r="V16" s="70"/>
    </row>
    <row r="17" spans="1:25" ht="39.75" customHeight="1">
      <c r="A17" s="125" t="s">
        <v>7</v>
      </c>
      <c r="F17" s="119" t="s">
        <v>12</v>
      </c>
      <c r="M17" s="70"/>
      <c r="N17" s="70"/>
      <c r="O17" s="70"/>
      <c r="P17" s="70"/>
      <c r="Q17" s="70"/>
      <c r="R17" s="70"/>
      <c r="S17" s="70"/>
      <c r="T17" s="70"/>
      <c r="U17" s="70"/>
      <c r="V17" s="70"/>
      <c r="Y17" s="48"/>
    </row>
    <row r="18" spans="1:25" ht="33.6" customHeight="1">
      <c r="M18" s="71" t="s">
        <v>13</v>
      </c>
      <c r="N18" s="72">
        <f>E26</f>
        <v>0.94</v>
      </c>
      <c r="O18" s="71" t="s">
        <v>14</v>
      </c>
      <c r="P18" s="72">
        <v>0.9</v>
      </c>
      <c r="Q18" s="71" t="s">
        <v>15</v>
      </c>
      <c r="R18" s="72">
        <f>E29</f>
        <v>0.93</v>
      </c>
      <c r="S18" s="128" t="s">
        <v>10</v>
      </c>
      <c r="T18" s="129">
        <f>0.94*0.986*0.93</f>
        <v>0.86196119999999998</v>
      </c>
      <c r="U18" s="70"/>
      <c r="V18" s="70"/>
    </row>
    <row r="19" spans="1:25" ht="14.45" customHeight="1">
      <c r="M19" s="70"/>
      <c r="N19" s="70"/>
      <c r="O19" s="70"/>
      <c r="P19" s="70"/>
      <c r="Q19" s="70"/>
      <c r="R19" s="70"/>
      <c r="S19" s="70"/>
      <c r="T19" s="70"/>
      <c r="U19" s="70"/>
      <c r="V19" s="70"/>
    </row>
    <row r="20" spans="1:25" ht="37.15" customHeight="1">
      <c r="M20" s="70"/>
      <c r="N20" s="70"/>
      <c r="O20" s="70"/>
      <c r="P20" s="74">
        <f>0.9+(1-0.9)*0.86</f>
        <v>0.98599999999999999</v>
      </c>
      <c r="Q20" s="70"/>
      <c r="R20" s="70"/>
      <c r="S20" s="70"/>
      <c r="T20" s="70"/>
      <c r="U20" s="70"/>
      <c r="V20" s="70"/>
    </row>
    <row r="21" spans="1:25" ht="42" customHeight="1">
      <c r="D21" s="119" t="s">
        <v>13</v>
      </c>
      <c r="F21" s="119" t="s">
        <v>14</v>
      </c>
      <c r="G21" s="3"/>
      <c r="H21" s="119" t="s">
        <v>15</v>
      </c>
      <c r="M21" s="70"/>
      <c r="N21" s="70"/>
      <c r="O21" s="70"/>
      <c r="P21" s="75"/>
      <c r="Q21" s="70"/>
      <c r="R21" s="70"/>
      <c r="S21" s="70"/>
      <c r="T21" s="70"/>
      <c r="U21" s="70"/>
      <c r="V21" s="70"/>
    </row>
    <row r="22" spans="1:25" ht="28.15" customHeight="1">
      <c r="F22" s="3"/>
      <c r="G22" s="3"/>
      <c r="H22" s="3"/>
      <c r="M22" s="70"/>
      <c r="N22" s="70"/>
      <c r="O22" s="70"/>
      <c r="P22" s="70"/>
      <c r="Q22" s="70"/>
      <c r="R22" s="70"/>
      <c r="S22" s="70"/>
      <c r="T22" s="70"/>
      <c r="U22" s="70"/>
      <c r="V22" s="73"/>
    </row>
    <row r="23" spans="1:25" ht="33.75" customHeight="1">
      <c r="E23" s="3"/>
      <c r="F23" s="3"/>
      <c r="G23" s="3"/>
      <c r="M23" s="186" t="s">
        <v>16</v>
      </c>
      <c r="N23" s="186"/>
      <c r="O23" s="76" t="s">
        <v>12</v>
      </c>
      <c r="P23" s="72">
        <v>0.8</v>
      </c>
      <c r="Q23" s="70"/>
      <c r="R23" s="70"/>
      <c r="S23" s="70"/>
      <c r="T23" s="70"/>
      <c r="U23" s="70"/>
      <c r="V23" s="70"/>
    </row>
    <row r="24" spans="1:25" ht="35.450000000000003" customHeight="1">
      <c r="E24" s="188" t="s">
        <v>18</v>
      </c>
      <c r="F24" s="189"/>
      <c r="G24" s="190"/>
      <c r="M24" s="70"/>
      <c r="N24" s="70"/>
      <c r="O24" s="70"/>
      <c r="P24" s="70"/>
      <c r="Q24" s="70"/>
      <c r="R24" s="70"/>
      <c r="S24" s="70"/>
      <c r="T24" s="70"/>
      <c r="U24" s="70"/>
      <c r="V24" s="70"/>
    </row>
    <row r="25" spans="1:25" ht="31.9" customHeight="1">
      <c r="B25" s="3"/>
      <c r="D25" s="120" t="s">
        <v>36</v>
      </c>
      <c r="E25" s="123">
        <v>1</v>
      </c>
      <c r="F25" s="123">
        <v>2</v>
      </c>
      <c r="G25" s="123">
        <v>3</v>
      </c>
      <c r="M25" s="71" t="s">
        <v>13</v>
      </c>
      <c r="N25" s="72">
        <f>D35</f>
        <v>0.95</v>
      </c>
      <c r="O25" s="71" t="s">
        <v>14</v>
      </c>
      <c r="P25" s="72">
        <v>0.93</v>
      </c>
      <c r="Q25" s="71" t="s">
        <v>15</v>
      </c>
      <c r="R25" s="72">
        <f>D38</f>
        <v>0.95</v>
      </c>
      <c r="S25" s="128" t="s">
        <v>10</v>
      </c>
      <c r="T25" s="130">
        <f>0.95*0.986*0.95</f>
        <v>0.88986499999999991</v>
      </c>
      <c r="U25" s="77"/>
      <c r="V25" s="70"/>
    </row>
    <row r="26" spans="1:25" ht="28.5" customHeight="1">
      <c r="B26" s="3"/>
      <c r="D26" s="121" t="s">
        <v>13</v>
      </c>
      <c r="E26" s="124">
        <v>0.94</v>
      </c>
      <c r="F26" s="124">
        <v>0.95</v>
      </c>
      <c r="G26" s="124">
        <v>0.92</v>
      </c>
      <c r="M26" s="70"/>
      <c r="N26" s="70"/>
      <c r="O26" s="70"/>
      <c r="P26" s="70"/>
      <c r="Q26" s="70"/>
      <c r="R26" s="70"/>
      <c r="S26" s="70"/>
      <c r="T26" s="70"/>
      <c r="U26" s="70"/>
      <c r="V26" s="70"/>
    </row>
    <row r="27" spans="1:25" ht="28.15" customHeight="1">
      <c r="D27" s="122" t="s">
        <v>12</v>
      </c>
      <c r="E27" s="124">
        <v>0.86</v>
      </c>
      <c r="F27" s="124">
        <v>0.8</v>
      </c>
      <c r="G27" s="124">
        <v>0.9</v>
      </c>
      <c r="M27" s="70"/>
      <c r="N27" s="70"/>
      <c r="O27" s="70"/>
      <c r="P27" s="74">
        <f>P25+(1-P25)*P23</f>
        <v>0.98599999999999999</v>
      </c>
      <c r="Q27" s="70"/>
      <c r="R27" s="70"/>
      <c r="S27" s="70"/>
      <c r="T27" s="70"/>
      <c r="U27" s="70"/>
      <c r="V27" s="70"/>
    </row>
    <row r="28" spans="1:25" ht="31.5">
      <c r="D28" s="121" t="s">
        <v>14</v>
      </c>
      <c r="E28" s="124">
        <v>0.9</v>
      </c>
      <c r="F28" s="124">
        <v>0.93</v>
      </c>
      <c r="G28" s="124">
        <v>0.95</v>
      </c>
      <c r="M28" s="70"/>
      <c r="N28" s="70"/>
      <c r="O28" s="70"/>
      <c r="P28" s="70"/>
      <c r="Q28" s="70"/>
      <c r="R28" s="70"/>
      <c r="S28" s="70"/>
      <c r="T28" s="70"/>
      <c r="U28" s="70"/>
      <c r="V28" s="70"/>
    </row>
    <row r="29" spans="1:25" ht="31.5">
      <c r="D29" s="121" t="s">
        <v>15</v>
      </c>
      <c r="E29" s="124">
        <v>0.93</v>
      </c>
      <c r="F29" s="124">
        <v>0.95</v>
      </c>
      <c r="G29" s="124">
        <v>0.95</v>
      </c>
      <c r="M29" s="70"/>
      <c r="N29" s="70"/>
      <c r="O29" s="70"/>
      <c r="P29" s="70"/>
      <c r="Q29" s="70"/>
      <c r="R29" s="70"/>
      <c r="S29" s="70"/>
      <c r="T29" s="70"/>
      <c r="U29" s="70"/>
      <c r="V29" s="73"/>
    </row>
    <row r="30" spans="1:25" ht="25.5" customHeight="1">
      <c r="M30" s="186" t="s">
        <v>17</v>
      </c>
      <c r="N30" s="186"/>
      <c r="O30" s="71" t="s">
        <v>12</v>
      </c>
      <c r="P30" s="72">
        <v>0.9</v>
      </c>
      <c r="Q30" s="70"/>
      <c r="R30" s="70"/>
      <c r="S30" s="70"/>
      <c r="T30" s="70"/>
      <c r="U30" s="70"/>
      <c r="V30" s="70"/>
    </row>
    <row r="31" spans="1:25" ht="43.15" customHeight="1">
      <c r="M31" s="70"/>
      <c r="N31" s="70"/>
      <c r="O31" s="70"/>
      <c r="P31" s="70"/>
      <c r="Q31" s="70"/>
      <c r="R31" s="70"/>
      <c r="S31" s="70"/>
      <c r="T31" s="70"/>
      <c r="U31" s="70"/>
      <c r="V31" s="70"/>
    </row>
    <row r="32" spans="1:25" ht="27.75" customHeight="1">
      <c r="D32" s="51"/>
      <c r="E32" s="177"/>
      <c r="F32" s="3"/>
      <c r="G32" s="3"/>
      <c r="H32" s="3"/>
      <c r="M32" s="76" t="s">
        <v>13</v>
      </c>
      <c r="N32" s="72">
        <f>G26</f>
        <v>0.92</v>
      </c>
      <c r="O32" s="71" t="s">
        <v>14</v>
      </c>
      <c r="P32" s="72">
        <v>0.95</v>
      </c>
      <c r="Q32" s="71" t="s">
        <v>15</v>
      </c>
      <c r="R32" s="72">
        <f>G29</f>
        <v>0.95</v>
      </c>
      <c r="S32" s="128" t="s">
        <v>10</v>
      </c>
      <c r="T32" s="131">
        <f>0.92*0.995*0.95</f>
        <v>0.8696299999999999</v>
      </c>
      <c r="U32" s="70"/>
      <c r="V32" s="70"/>
    </row>
    <row r="33" spans="1:28" ht="27" customHeight="1">
      <c r="B33" s="3"/>
      <c r="C33" s="3"/>
      <c r="D33" s="118"/>
      <c r="E33" s="177"/>
      <c r="F33" s="3"/>
      <c r="G33" s="3"/>
      <c r="H33" s="3"/>
      <c r="I33" s="3"/>
      <c r="J33" s="3"/>
      <c r="K33" s="3"/>
      <c r="M33" s="70"/>
      <c r="N33" s="70"/>
      <c r="O33" s="70"/>
      <c r="P33" s="70"/>
      <c r="Q33" s="70"/>
      <c r="R33" s="70"/>
      <c r="S33" s="70"/>
      <c r="T33" s="70"/>
      <c r="U33" s="70"/>
      <c r="V33" s="70"/>
    </row>
    <row r="34" spans="1:28" ht="34.15" customHeight="1">
      <c r="B34" s="3"/>
      <c r="C34" s="52"/>
      <c r="D34" s="52">
        <v>2</v>
      </c>
      <c r="E34" s="3"/>
      <c r="F34" s="3"/>
      <c r="G34" s="3"/>
      <c r="H34" s="3"/>
      <c r="I34" s="4"/>
      <c r="J34" s="6">
        <v>75</v>
      </c>
      <c r="K34" s="6"/>
      <c r="M34" s="70"/>
      <c r="N34" s="70"/>
      <c r="O34" s="70"/>
      <c r="P34" s="74">
        <f>P32+(1-P32)*P30</f>
        <v>0.995</v>
      </c>
      <c r="Q34" s="70"/>
      <c r="R34" s="70"/>
      <c r="S34" s="70"/>
      <c r="T34" s="70"/>
      <c r="U34" s="70"/>
      <c r="V34" s="70"/>
    </row>
    <row r="35" spans="1:28" ht="26.25">
      <c r="B35" s="3"/>
      <c r="C35" s="52" t="s">
        <v>13</v>
      </c>
      <c r="D35" s="53">
        <v>0.95</v>
      </c>
      <c r="I35" s="4"/>
      <c r="J35" s="6">
        <v>45</v>
      </c>
      <c r="K35" s="6"/>
      <c r="M35" s="70"/>
      <c r="N35" s="70"/>
      <c r="O35" s="70"/>
      <c r="P35" s="70"/>
      <c r="Q35" s="70"/>
      <c r="R35" s="70"/>
      <c r="S35" s="70"/>
      <c r="T35" s="70"/>
      <c r="U35" s="70"/>
      <c r="V35" s="70"/>
    </row>
    <row r="36" spans="1:28" ht="26.25">
      <c r="B36" s="3"/>
      <c r="C36" s="52" t="s">
        <v>12</v>
      </c>
      <c r="D36" s="53">
        <v>0.8</v>
      </c>
      <c r="I36" s="4"/>
      <c r="J36" s="6">
        <v>25</v>
      </c>
      <c r="K36" s="6"/>
      <c r="M36" s="25"/>
      <c r="N36" s="25"/>
      <c r="O36" s="25"/>
      <c r="P36" s="25"/>
      <c r="Q36" s="25"/>
      <c r="R36" s="29"/>
      <c r="S36" s="25"/>
      <c r="T36" s="25"/>
      <c r="U36" s="25"/>
      <c r="V36" s="25"/>
    </row>
    <row r="37" spans="1:28" ht="26.45" customHeight="1">
      <c r="B37" s="3"/>
      <c r="C37" s="52" t="s">
        <v>14</v>
      </c>
      <c r="D37" s="53">
        <v>0.93</v>
      </c>
      <c r="I37" s="4"/>
      <c r="J37" s="6">
        <v>100</v>
      </c>
      <c r="K37" s="6"/>
    </row>
    <row r="38" spans="1:28" ht="29.25">
      <c r="A38" s="125" t="s">
        <v>8</v>
      </c>
      <c r="B38" s="3"/>
      <c r="C38" s="52" t="s">
        <v>15</v>
      </c>
      <c r="D38" s="53">
        <v>0.95</v>
      </c>
      <c r="I38" s="4"/>
      <c r="J38" s="6">
        <v>100</v>
      </c>
      <c r="K38" s="6"/>
    </row>
    <row r="39" spans="1:28" ht="26.25">
      <c r="A39" s="53"/>
      <c r="B39" s="3"/>
      <c r="C39" s="52"/>
      <c r="D39" s="53"/>
      <c r="I39" s="4"/>
      <c r="J39" s="6"/>
      <c r="K39" s="6"/>
    </row>
    <row r="40" spans="1:28" ht="26.25">
      <c r="A40" s="53"/>
      <c r="B40" s="3"/>
      <c r="C40" s="52"/>
      <c r="D40" s="53"/>
      <c r="I40" s="4"/>
      <c r="J40" s="6"/>
      <c r="K40" s="6"/>
    </row>
    <row r="41" spans="1:28" ht="26.25">
      <c r="A41" s="53"/>
      <c r="B41" s="3"/>
      <c r="C41" s="52"/>
      <c r="D41" s="53"/>
      <c r="I41" s="4"/>
      <c r="J41" s="6"/>
      <c r="K41" s="6"/>
    </row>
    <row r="42" spans="1:28" ht="29.25">
      <c r="B42" s="3"/>
      <c r="C42" s="3"/>
      <c r="E42" s="188" t="s">
        <v>18</v>
      </c>
      <c r="F42" s="189"/>
      <c r="G42" s="190"/>
      <c r="I42" s="4"/>
      <c r="J42" s="5"/>
      <c r="K42" s="5"/>
    </row>
    <row r="43" spans="1:28" ht="29.25">
      <c r="D43" s="120" t="s">
        <v>36</v>
      </c>
      <c r="E43" s="123">
        <v>1</v>
      </c>
      <c r="F43" s="123">
        <v>2</v>
      </c>
      <c r="G43" s="123">
        <v>3</v>
      </c>
      <c r="H43" s="28"/>
      <c r="I43" s="78"/>
      <c r="J43" s="79"/>
      <c r="K43" s="79"/>
      <c r="L43" s="28"/>
      <c r="M43" s="28"/>
      <c r="N43" s="28"/>
      <c r="O43" s="28"/>
      <c r="P43" s="28"/>
      <c r="Q43" s="28"/>
      <c r="R43" s="28"/>
      <c r="S43" s="28"/>
      <c r="T43" s="28"/>
      <c r="U43" s="28"/>
      <c r="V43" s="28"/>
      <c r="W43" s="28"/>
      <c r="X43" s="28"/>
      <c r="Y43" s="28"/>
      <c r="Z43" s="28"/>
      <c r="AA43" s="28"/>
      <c r="AB43" s="28"/>
    </row>
    <row r="44" spans="1:28" ht="31.5">
      <c r="D44" s="121" t="s">
        <v>13</v>
      </c>
      <c r="E44" s="124">
        <v>0.94</v>
      </c>
      <c r="F44" s="124">
        <v>0.95</v>
      </c>
      <c r="G44" s="124">
        <v>0.92</v>
      </c>
      <c r="H44" s="28"/>
      <c r="I44" s="28"/>
      <c r="J44" s="28"/>
      <c r="K44" s="28"/>
      <c r="L44" s="28"/>
      <c r="M44" s="28"/>
      <c r="N44" s="28"/>
      <c r="O44" s="28"/>
      <c r="P44" s="28"/>
      <c r="Q44" s="28"/>
      <c r="R44" s="28"/>
      <c r="S44" s="28"/>
      <c r="T44" s="28"/>
      <c r="U44" s="28"/>
      <c r="V44" s="28"/>
      <c r="W44" s="28"/>
      <c r="X44" s="28"/>
      <c r="Y44" s="28"/>
      <c r="Z44" s="28"/>
      <c r="AA44" s="28"/>
      <c r="AB44" s="28"/>
    </row>
    <row r="45" spans="1:28" ht="31.5">
      <c r="D45" s="122" t="s">
        <v>12</v>
      </c>
      <c r="E45" s="124">
        <v>0.86</v>
      </c>
      <c r="F45" s="124">
        <v>0.8</v>
      </c>
      <c r="G45" s="124">
        <v>0.9</v>
      </c>
      <c r="H45" s="28"/>
      <c r="I45" s="28"/>
      <c r="J45" s="28"/>
      <c r="K45" s="28"/>
      <c r="L45" s="28"/>
      <c r="M45" s="80"/>
      <c r="N45" s="28"/>
      <c r="O45" s="28"/>
      <c r="P45" s="28"/>
      <c r="Q45" s="28"/>
      <c r="R45" s="28"/>
      <c r="S45" s="28"/>
      <c r="T45" s="28"/>
      <c r="U45" s="28"/>
      <c r="V45" s="28"/>
      <c r="W45" s="28"/>
      <c r="X45" s="28"/>
      <c r="Y45" s="28"/>
      <c r="Z45" s="28"/>
      <c r="AA45" s="28"/>
      <c r="AB45" s="28"/>
    </row>
    <row r="46" spans="1:28" ht="33" customHeight="1">
      <c r="A46" s="177"/>
      <c r="B46" s="177"/>
      <c r="C46" s="177"/>
      <c r="D46" s="121" t="s">
        <v>14</v>
      </c>
      <c r="E46" s="124">
        <v>0.9</v>
      </c>
      <c r="F46" s="124">
        <v>0.93</v>
      </c>
      <c r="G46" s="124">
        <v>0.95</v>
      </c>
      <c r="H46" s="177"/>
      <c r="I46" s="177"/>
      <c r="J46" s="177"/>
      <c r="K46" s="177"/>
      <c r="L46" s="177"/>
      <c r="M46" s="177"/>
      <c r="N46" s="177"/>
      <c r="O46" s="28"/>
      <c r="P46" s="28"/>
      <c r="Q46" s="28"/>
      <c r="R46" s="28"/>
      <c r="S46" s="28"/>
      <c r="T46" s="28"/>
      <c r="U46" s="28"/>
      <c r="V46" s="28"/>
      <c r="W46" s="28"/>
      <c r="X46" s="28"/>
      <c r="Y46" s="28"/>
      <c r="Z46" s="28"/>
      <c r="AA46" s="28"/>
      <c r="AB46" s="28"/>
    </row>
    <row r="47" spans="1:28" ht="34.5" customHeight="1">
      <c r="A47" s="177"/>
      <c r="B47" s="177"/>
      <c r="C47" s="177"/>
      <c r="D47" s="121" t="s">
        <v>15</v>
      </c>
      <c r="E47" s="124">
        <v>0.93</v>
      </c>
      <c r="F47" s="124">
        <v>0.95</v>
      </c>
      <c r="G47" s="124">
        <v>0.95</v>
      </c>
      <c r="H47" s="177"/>
      <c r="I47" s="177"/>
      <c r="J47" s="177"/>
      <c r="K47" s="177"/>
      <c r="L47" s="177"/>
      <c r="M47" s="177"/>
      <c r="N47" s="177"/>
      <c r="O47" s="28"/>
      <c r="P47" s="28"/>
      <c r="Q47" s="28"/>
      <c r="R47" s="28"/>
      <c r="S47" s="28"/>
      <c r="T47" s="28"/>
      <c r="U47" s="28"/>
      <c r="V47" s="28"/>
      <c r="W47" s="28"/>
      <c r="X47" s="28"/>
      <c r="Y47" s="28"/>
      <c r="Z47" s="28"/>
      <c r="AA47" s="28"/>
      <c r="AB47" s="28"/>
    </row>
    <row r="48" spans="1:28" ht="27" customHeight="1">
      <c r="A48" s="177"/>
      <c r="B48" s="177"/>
      <c r="C48" s="177"/>
      <c r="D48" s="177"/>
      <c r="E48" s="182">
        <f>0.94*0.86*0.9*0.93</f>
        <v>0.67663079999999987</v>
      </c>
      <c r="F48" s="182">
        <f>0.95*0.8*0.93*0.95</f>
        <v>0.67146000000000006</v>
      </c>
      <c r="G48" s="184">
        <f>0.92*0.9*0.95*0.95</f>
        <v>0.74726999999999999</v>
      </c>
      <c r="H48" s="177"/>
      <c r="I48" s="177"/>
      <c r="J48" s="177"/>
      <c r="K48" s="177"/>
      <c r="L48" s="177"/>
      <c r="M48" s="177"/>
      <c r="N48" s="177"/>
      <c r="O48" s="28"/>
      <c r="P48" s="28"/>
      <c r="Q48" s="28"/>
      <c r="R48" s="28"/>
      <c r="S48" s="28"/>
      <c r="T48" s="28"/>
      <c r="U48" s="28"/>
      <c r="V48" s="28"/>
      <c r="W48" s="28"/>
      <c r="X48" s="28"/>
      <c r="Y48" s="28"/>
      <c r="Z48" s="28"/>
      <c r="AA48" s="28"/>
      <c r="AB48" s="28"/>
    </row>
    <row r="49" spans="1:28" ht="30" customHeight="1">
      <c r="A49" s="177"/>
      <c r="B49" s="177"/>
      <c r="C49" s="177"/>
      <c r="D49" s="177"/>
      <c r="E49" s="183"/>
      <c r="F49" s="183"/>
      <c r="G49" s="185"/>
      <c r="H49" s="177"/>
      <c r="I49" s="177"/>
      <c r="J49" s="177"/>
      <c r="K49" s="177"/>
      <c r="L49" s="177"/>
      <c r="M49" s="177"/>
      <c r="N49" s="177"/>
      <c r="O49" s="28"/>
      <c r="P49" s="28"/>
      <c r="Q49" s="28"/>
      <c r="R49" s="28"/>
      <c r="S49" s="28"/>
      <c r="T49" s="28"/>
      <c r="U49" s="28"/>
      <c r="V49" s="28"/>
      <c r="W49" s="28"/>
      <c r="X49" s="28"/>
      <c r="Y49" s="28"/>
      <c r="Z49" s="28"/>
      <c r="AA49" s="28"/>
      <c r="AB49" s="28"/>
    </row>
    <row r="50" spans="1:28" ht="15" customHeight="1">
      <c r="A50" s="177"/>
      <c r="B50" s="177"/>
      <c r="C50" s="177"/>
      <c r="D50" s="177"/>
      <c r="E50" s="177"/>
      <c r="F50" s="177"/>
      <c r="G50" s="177"/>
      <c r="H50" s="177"/>
      <c r="I50" s="177"/>
      <c r="J50" s="177"/>
      <c r="K50" s="177"/>
      <c r="L50" s="177"/>
      <c r="M50" s="177"/>
      <c r="N50" s="177"/>
      <c r="X50" s="28"/>
      <c r="Y50" s="28"/>
      <c r="Z50" s="28"/>
      <c r="AA50" s="28"/>
      <c r="AB50" s="28"/>
    </row>
    <row r="51" spans="1:28" ht="15" customHeight="1">
      <c r="A51" s="177"/>
      <c r="B51" s="177"/>
      <c r="C51" s="177"/>
      <c r="D51" s="177"/>
      <c r="E51" s="177"/>
      <c r="F51" s="177"/>
      <c r="G51" s="177"/>
      <c r="H51" s="177"/>
      <c r="I51" s="177"/>
      <c r="J51" s="177"/>
      <c r="K51" s="177"/>
      <c r="L51" s="177"/>
      <c r="M51" s="177"/>
      <c r="N51" s="177"/>
      <c r="X51" s="28"/>
      <c r="Y51" s="28"/>
      <c r="Z51" s="28"/>
      <c r="AA51" s="28"/>
      <c r="AB51" s="28"/>
    </row>
    <row r="52" spans="1:28" ht="15" customHeight="1">
      <c r="A52" s="177"/>
      <c r="B52" s="177"/>
      <c r="C52" s="177"/>
      <c r="D52" s="177"/>
      <c r="E52" s="177"/>
      <c r="F52" s="177"/>
      <c r="G52" s="177"/>
      <c r="H52" s="177"/>
      <c r="I52" s="177"/>
      <c r="J52" s="177"/>
      <c r="K52" s="177"/>
      <c r="L52" s="177"/>
      <c r="M52" s="177"/>
      <c r="N52" s="177"/>
      <c r="X52" s="28"/>
      <c r="Y52" s="28"/>
      <c r="Z52" s="28"/>
      <c r="AA52" s="28"/>
      <c r="AB52" s="28"/>
    </row>
    <row r="53" spans="1:28" ht="15" customHeight="1">
      <c r="A53" s="177"/>
      <c r="B53" s="177"/>
      <c r="C53" s="177"/>
      <c r="D53" s="177"/>
      <c r="E53" s="177"/>
      <c r="F53" s="177"/>
      <c r="G53" s="177"/>
      <c r="H53" s="177"/>
      <c r="I53" s="177"/>
      <c r="J53" s="177"/>
      <c r="K53" s="177"/>
      <c r="L53" s="177"/>
      <c r="M53" s="177"/>
      <c r="N53" s="177"/>
      <c r="X53" s="28"/>
      <c r="Y53" s="28"/>
      <c r="Z53" s="28"/>
      <c r="AA53" s="28"/>
      <c r="AB53" s="28"/>
    </row>
    <row r="54" spans="1:28" ht="15" customHeight="1">
      <c r="A54" s="177"/>
      <c r="B54" s="177"/>
      <c r="C54" s="177"/>
      <c r="D54" s="177"/>
      <c r="E54" s="177"/>
      <c r="F54" s="177"/>
      <c r="G54" s="177"/>
      <c r="H54" s="177"/>
      <c r="I54" s="177"/>
      <c r="J54" s="177"/>
      <c r="K54" s="177"/>
      <c r="L54" s="177"/>
      <c r="M54" s="177"/>
      <c r="N54" s="177"/>
      <c r="X54" s="28"/>
      <c r="Y54" s="28"/>
      <c r="Z54" s="28"/>
      <c r="AA54" s="28"/>
      <c r="AB54" s="28"/>
    </row>
    <row r="55" spans="1:28" ht="15" customHeight="1">
      <c r="A55" s="177"/>
      <c r="B55" s="177"/>
      <c r="C55" s="177"/>
      <c r="D55" s="177"/>
      <c r="E55" s="177"/>
      <c r="F55" s="177"/>
      <c r="G55" s="177"/>
      <c r="H55" s="177"/>
      <c r="I55" s="177"/>
      <c r="J55" s="177"/>
      <c r="K55" s="177"/>
      <c r="L55" s="177"/>
      <c r="M55" s="177"/>
      <c r="N55" s="177"/>
      <c r="X55" s="28"/>
      <c r="Y55" s="28"/>
      <c r="Z55" s="28"/>
      <c r="AA55" s="28"/>
      <c r="AB55" s="28"/>
    </row>
    <row r="56" spans="1:28" ht="15" customHeight="1">
      <c r="A56" s="177"/>
      <c r="B56" s="177"/>
      <c r="C56" s="177"/>
      <c r="D56" s="177"/>
      <c r="E56" s="177"/>
      <c r="F56" s="177"/>
      <c r="G56" s="177"/>
      <c r="H56" s="177"/>
      <c r="I56" s="177"/>
      <c r="J56" s="177"/>
      <c r="K56" s="177"/>
      <c r="L56" s="177"/>
      <c r="M56" s="177"/>
      <c r="N56" s="177"/>
      <c r="X56" s="28"/>
      <c r="Y56" s="28"/>
      <c r="Z56" s="28"/>
      <c r="AA56" s="28"/>
      <c r="AB56" s="28"/>
    </row>
    <row r="57" spans="1:28" ht="15" customHeight="1">
      <c r="A57" s="177"/>
      <c r="B57" s="177"/>
      <c r="C57" s="177"/>
      <c r="D57" s="177"/>
      <c r="E57" s="177"/>
      <c r="F57" s="177"/>
      <c r="G57" s="177"/>
      <c r="H57" s="177"/>
      <c r="I57" s="177"/>
      <c r="J57" s="177"/>
      <c r="K57" s="177"/>
      <c r="L57" s="177"/>
      <c r="M57" s="177"/>
      <c r="N57" s="177"/>
      <c r="X57" s="28"/>
      <c r="Y57" s="28"/>
      <c r="Z57" s="28"/>
      <c r="AA57" s="28"/>
      <c r="AB57" s="28"/>
    </row>
    <row r="58" spans="1:28">
      <c r="G58" s="28"/>
      <c r="H58" s="28"/>
      <c r="I58" s="28"/>
      <c r="J58" s="28"/>
      <c r="K58" s="28"/>
      <c r="X58" s="28"/>
      <c r="Y58" s="28"/>
      <c r="Z58" s="28"/>
      <c r="AA58" s="28"/>
      <c r="AB58" s="28"/>
    </row>
    <row r="59" spans="1:28">
      <c r="G59" s="28"/>
      <c r="H59" s="28"/>
      <c r="I59" s="28"/>
      <c r="J59" s="28"/>
      <c r="K59" s="28"/>
      <c r="L59" s="28"/>
      <c r="M59" s="28"/>
      <c r="N59" s="28"/>
      <c r="O59" s="28"/>
      <c r="P59" s="28"/>
      <c r="Q59" s="28"/>
      <c r="R59" s="28"/>
      <c r="S59" s="28"/>
      <c r="T59" s="28"/>
      <c r="U59" s="28"/>
      <c r="V59" s="28"/>
      <c r="W59" s="28"/>
      <c r="X59" s="28"/>
      <c r="Y59" s="28"/>
      <c r="Z59" s="28"/>
      <c r="AA59" s="28"/>
      <c r="AB59" s="28"/>
    </row>
    <row r="60" spans="1:28">
      <c r="G60" s="28"/>
      <c r="H60" s="28"/>
      <c r="I60" s="28"/>
      <c r="J60" s="28"/>
      <c r="K60" s="28"/>
      <c r="L60" s="28"/>
      <c r="M60" s="28"/>
      <c r="N60" s="28"/>
      <c r="O60" s="28"/>
      <c r="P60" s="28"/>
      <c r="Q60" s="28"/>
      <c r="R60" s="28"/>
      <c r="S60" s="28"/>
      <c r="T60" s="28"/>
      <c r="U60" s="28"/>
      <c r="V60" s="28"/>
      <c r="W60" s="28"/>
      <c r="X60" s="28"/>
      <c r="Y60" s="28"/>
      <c r="Z60" s="28"/>
      <c r="AA60" s="28"/>
      <c r="AB60" s="28"/>
    </row>
    <row r="61" spans="1:28">
      <c r="G61" s="28"/>
      <c r="H61" s="28"/>
      <c r="I61" s="28"/>
      <c r="J61" s="28"/>
      <c r="K61" s="28"/>
      <c r="L61" s="28"/>
      <c r="M61" s="28"/>
      <c r="N61" s="28"/>
      <c r="O61" s="28"/>
      <c r="P61" s="28"/>
      <c r="Q61" s="28"/>
      <c r="R61" s="28"/>
      <c r="S61" s="28"/>
      <c r="T61" s="28"/>
      <c r="U61" s="28"/>
      <c r="V61" s="28"/>
      <c r="W61" s="28"/>
      <c r="X61" s="28"/>
      <c r="Y61" s="28"/>
      <c r="Z61" s="28"/>
      <c r="AA61" s="28"/>
      <c r="AB61" s="28"/>
    </row>
    <row r="62" spans="1:28">
      <c r="G62" s="28"/>
      <c r="H62" s="28"/>
      <c r="I62" s="28"/>
      <c r="J62" s="28"/>
      <c r="K62" s="28"/>
      <c r="L62" s="28"/>
      <c r="M62" s="28"/>
      <c r="N62" s="28"/>
      <c r="O62" s="28"/>
      <c r="P62" s="28"/>
      <c r="Q62" s="28"/>
      <c r="R62" s="28"/>
      <c r="S62" s="28"/>
      <c r="T62" s="28"/>
      <c r="U62" s="28"/>
      <c r="V62" s="28"/>
      <c r="W62" s="28"/>
      <c r="X62" s="28"/>
      <c r="Y62" s="28"/>
      <c r="Z62" s="28"/>
      <c r="AA62" s="28"/>
      <c r="AB62" s="28"/>
    </row>
  </sheetData>
  <mergeCells count="87">
    <mergeCell ref="K56:K57"/>
    <mergeCell ref="L56:L57"/>
    <mergeCell ref="M56:M57"/>
    <mergeCell ref="N56:N57"/>
    <mergeCell ref="E24:G24"/>
    <mergeCell ref="E42:G42"/>
    <mergeCell ref="L54:L55"/>
    <mergeCell ref="M54:M55"/>
    <mergeCell ref="N54:N55"/>
    <mergeCell ref="F56:F57"/>
    <mergeCell ref="G56:G57"/>
    <mergeCell ref="H56:H57"/>
    <mergeCell ref="I56:I57"/>
    <mergeCell ref="J56:J57"/>
    <mergeCell ref="M52:M53"/>
    <mergeCell ref="N52:N53"/>
    <mergeCell ref="A56:A57"/>
    <mergeCell ref="B56:B57"/>
    <mergeCell ref="C56:C57"/>
    <mergeCell ref="D56:D57"/>
    <mergeCell ref="E56:E57"/>
    <mergeCell ref="A54:A55"/>
    <mergeCell ref="B54:B55"/>
    <mergeCell ref="C54:C55"/>
    <mergeCell ref="D54:D55"/>
    <mergeCell ref="E54:E55"/>
    <mergeCell ref="F54:F55"/>
    <mergeCell ref="G54:G55"/>
    <mergeCell ref="H54:H55"/>
    <mergeCell ref="I54:I55"/>
    <mergeCell ref="J54:J55"/>
    <mergeCell ref="K54:K55"/>
    <mergeCell ref="H52:H53"/>
    <mergeCell ref="I52:I53"/>
    <mergeCell ref="J52:J53"/>
    <mergeCell ref="K52:K53"/>
    <mergeCell ref="L52:L53"/>
    <mergeCell ref="E52:E53"/>
    <mergeCell ref="F52:F53"/>
    <mergeCell ref="G52:G53"/>
    <mergeCell ref="A52:A53"/>
    <mergeCell ref="B52:B53"/>
    <mergeCell ref="C52:C53"/>
    <mergeCell ref="D52:D53"/>
    <mergeCell ref="A50:A51"/>
    <mergeCell ref="B50:B51"/>
    <mergeCell ref="C50:C51"/>
    <mergeCell ref="D50:D51"/>
    <mergeCell ref="A48:A49"/>
    <mergeCell ref="B48:B49"/>
    <mergeCell ref="C48:C49"/>
    <mergeCell ref="D48:D49"/>
    <mergeCell ref="A46:A47"/>
    <mergeCell ref="B46:B47"/>
    <mergeCell ref="C46:C47"/>
    <mergeCell ref="L13:L14"/>
    <mergeCell ref="E32:E33"/>
    <mergeCell ref="H46:H47"/>
    <mergeCell ref="I46:I47"/>
    <mergeCell ref="J46:J47"/>
    <mergeCell ref="K46:K47"/>
    <mergeCell ref="L46:L47"/>
    <mergeCell ref="M23:N23"/>
    <mergeCell ref="M16:N16"/>
    <mergeCell ref="M30:N30"/>
    <mergeCell ref="M46:M47"/>
    <mergeCell ref="N46:N47"/>
    <mergeCell ref="N48:N49"/>
    <mergeCell ref="L50:L51"/>
    <mergeCell ref="M50:M51"/>
    <mergeCell ref="N50:N51"/>
    <mergeCell ref="F48:F49"/>
    <mergeCell ref="I48:I49"/>
    <mergeCell ref="J48:J49"/>
    <mergeCell ref="K48:K49"/>
    <mergeCell ref="L48:L49"/>
    <mergeCell ref="M48:M49"/>
    <mergeCell ref="G50:G51"/>
    <mergeCell ref="H50:H51"/>
    <mergeCell ref="I50:I51"/>
    <mergeCell ref="J50:J51"/>
    <mergeCell ref="K50:K51"/>
    <mergeCell ref="E48:E49"/>
    <mergeCell ref="G48:G49"/>
    <mergeCell ref="H48:H49"/>
    <mergeCell ref="E50:E51"/>
    <mergeCell ref="F50:F51"/>
  </mergeCells>
  <pageMargins left="0.7" right="0.7" top="0.75" bottom="0.75" header="0.3" footer="0.3"/>
  <pageSetup scale="3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1:T46"/>
  <sheetViews>
    <sheetView zoomScale="60" zoomScaleNormal="60" workbookViewId="0"/>
  </sheetViews>
  <sheetFormatPr defaultColWidth="9.140625" defaultRowHeight="15"/>
  <cols>
    <col min="1" max="7" width="9.140625" style="1"/>
    <col min="8" max="8" width="17.7109375" style="1" customWidth="1"/>
    <col min="9" max="9" width="10.140625" style="1" bestFit="1" customWidth="1"/>
    <col min="10" max="10" width="14.85546875" style="1" customWidth="1"/>
    <col min="11" max="11" width="12.42578125" style="1" customWidth="1"/>
    <col min="12" max="12" width="19.42578125" style="1" customWidth="1"/>
    <col min="13" max="13" width="15.85546875" style="1" customWidth="1"/>
    <col min="14" max="14" width="13.7109375" style="1" customWidth="1"/>
    <col min="15" max="15" width="12.42578125" style="1" customWidth="1"/>
    <col min="16" max="18" width="11.140625" style="1" customWidth="1"/>
    <col min="19" max="19" width="10.5703125" style="1" customWidth="1"/>
    <col min="20" max="20" width="12.5703125" style="1" customWidth="1"/>
    <col min="21" max="21" width="13.7109375" style="1" customWidth="1"/>
    <col min="22" max="22" width="14.28515625" style="1" customWidth="1"/>
    <col min="23" max="23" width="13.42578125" style="1" customWidth="1"/>
    <col min="24" max="24" width="11" style="1" customWidth="1"/>
    <col min="25" max="25" width="11.85546875" style="1" customWidth="1"/>
    <col min="26" max="26" width="12.7109375" style="1" bestFit="1" customWidth="1"/>
    <col min="27" max="27" width="13" style="1" bestFit="1" customWidth="1"/>
    <col min="28" max="264" width="9.140625" style="1"/>
    <col min="265" max="265" width="10.140625" style="1" bestFit="1" customWidth="1"/>
    <col min="266" max="269" width="9.140625" style="1"/>
    <col min="270" max="270" width="13.7109375" style="1" customWidth="1"/>
    <col min="271" max="271" width="12.42578125" style="1" customWidth="1"/>
    <col min="272" max="274" width="11.140625" style="1" customWidth="1"/>
    <col min="275" max="275" width="12.28515625" style="1" customWidth="1"/>
    <col min="276" max="276" width="10.42578125" style="1" customWidth="1"/>
    <col min="277" max="277" width="13.7109375" style="1" customWidth="1"/>
    <col min="278" max="278" width="14.28515625" style="1" customWidth="1"/>
    <col min="279" max="279" width="13.42578125" style="1" customWidth="1"/>
    <col min="280" max="280" width="11" style="1" customWidth="1"/>
    <col min="281" max="281" width="11.85546875" style="1" customWidth="1"/>
    <col min="282" max="282" width="12.7109375" style="1" bestFit="1" customWidth="1"/>
    <col min="283" max="283" width="13" style="1" bestFit="1" customWidth="1"/>
    <col min="284" max="520" width="9.140625" style="1"/>
    <col min="521" max="521" width="10.140625" style="1" bestFit="1" customWidth="1"/>
    <col min="522" max="525" width="9.140625" style="1"/>
    <col min="526" max="526" width="13.7109375" style="1" customWidth="1"/>
    <col min="527" max="527" width="12.42578125" style="1" customWidth="1"/>
    <col min="528" max="530" width="11.140625" style="1" customWidth="1"/>
    <col min="531" max="531" width="12.28515625" style="1" customWidth="1"/>
    <col min="532" max="532" width="10.42578125" style="1" customWidth="1"/>
    <col min="533" max="533" width="13.7109375" style="1" customWidth="1"/>
    <col min="534" max="534" width="14.28515625" style="1" customWidth="1"/>
    <col min="535" max="535" width="13.42578125" style="1" customWidth="1"/>
    <col min="536" max="536" width="11" style="1" customWidth="1"/>
    <col min="537" max="537" width="11.85546875" style="1" customWidth="1"/>
    <col min="538" max="538" width="12.7109375" style="1" bestFit="1" customWidth="1"/>
    <col min="539" max="539" width="13" style="1" bestFit="1" customWidth="1"/>
    <col min="540" max="776" width="9.140625" style="1"/>
    <col min="777" max="777" width="10.140625" style="1" bestFit="1" customWidth="1"/>
    <col min="778" max="781" width="9.140625" style="1"/>
    <col min="782" max="782" width="13.7109375" style="1" customWidth="1"/>
    <col min="783" max="783" width="12.42578125" style="1" customWidth="1"/>
    <col min="784" max="786" width="11.140625" style="1" customWidth="1"/>
    <col min="787" max="787" width="12.28515625" style="1" customWidth="1"/>
    <col min="788" max="788" width="10.42578125" style="1" customWidth="1"/>
    <col min="789" max="789" width="13.7109375" style="1" customWidth="1"/>
    <col min="790" max="790" width="14.28515625" style="1" customWidth="1"/>
    <col min="791" max="791" width="13.42578125" style="1" customWidth="1"/>
    <col min="792" max="792" width="11" style="1" customWidth="1"/>
    <col min="793" max="793" width="11.85546875" style="1" customWidth="1"/>
    <col min="794" max="794" width="12.7109375" style="1" bestFit="1" customWidth="1"/>
    <col min="795" max="795" width="13" style="1" bestFit="1" customWidth="1"/>
    <col min="796" max="1032" width="9.140625" style="1"/>
    <col min="1033" max="1033" width="10.140625" style="1" bestFit="1" customWidth="1"/>
    <col min="1034" max="1037" width="9.140625" style="1"/>
    <col min="1038" max="1038" width="13.7109375" style="1" customWidth="1"/>
    <col min="1039" max="1039" width="12.42578125" style="1" customWidth="1"/>
    <col min="1040" max="1042" width="11.140625" style="1" customWidth="1"/>
    <col min="1043" max="1043" width="12.28515625" style="1" customWidth="1"/>
    <col min="1044" max="1044" width="10.42578125" style="1" customWidth="1"/>
    <col min="1045" max="1045" width="13.7109375" style="1" customWidth="1"/>
    <col min="1046" max="1046" width="14.28515625" style="1" customWidth="1"/>
    <col min="1047" max="1047" width="13.42578125" style="1" customWidth="1"/>
    <col min="1048" max="1048" width="11" style="1" customWidth="1"/>
    <col min="1049" max="1049" width="11.85546875" style="1" customWidth="1"/>
    <col min="1050" max="1050" width="12.7109375" style="1" bestFit="1" customWidth="1"/>
    <col min="1051" max="1051" width="13" style="1" bestFit="1" customWidth="1"/>
    <col min="1052" max="1288" width="9.140625" style="1"/>
    <col min="1289" max="1289" width="10.140625" style="1" bestFit="1" customWidth="1"/>
    <col min="1290" max="1293" width="9.140625" style="1"/>
    <col min="1294" max="1294" width="13.7109375" style="1" customWidth="1"/>
    <col min="1295" max="1295" width="12.42578125" style="1" customWidth="1"/>
    <col min="1296" max="1298" width="11.140625" style="1" customWidth="1"/>
    <col min="1299" max="1299" width="12.28515625" style="1" customWidth="1"/>
    <col min="1300" max="1300" width="10.42578125" style="1" customWidth="1"/>
    <col min="1301" max="1301" width="13.7109375" style="1" customWidth="1"/>
    <col min="1302" max="1302" width="14.28515625" style="1" customWidth="1"/>
    <col min="1303" max="1303" width="13.42578125" style="1" customWidth="1"/>
    <col min="1304" max="1304" width="11" style="1" customWidth="1"/>
    <col min="1305" max="1305" width="11.85546875" style="1" customWidth="1"/>
    <col min="1306" max="1306" width="12.7109375" style="1" bestFit="1" customWidth="1"/>
    <col min="1307" max="1307" width="13" style="1" bestFit="1" customWidth="1"/>
    <col min="1308" max="1544" width="9.140625" style="1"/>
    <col min="1545" max="1545" width="10.140625" style="1" bestFit="1" customWidth="1"/>
    <col min="1546" max="1549" width="9.140625" style="1"/>
    <col min="1550" max="1550" width="13.7109375" style="1" customWidth="1"/>
    <col min="1551" max="1551" width="12.42578125" style="1" customWidth="1"/>
    <col min="1552" max="1554" width="11.140625" style="1" customWidth="1"/>
    <col min="1555" max="1555" width="12.28515625" style="1" customWidth="1"/>
    <col min="1556" max="1556" width="10.42578125" style="1" customWidth="1"/>
    <col min="1557" max="1557" width="13.7109375" style="1" customWidth="1"/>
    <col min="1558" max="1558" width="14.28515625" style="1" customWidth="1"/>
    <col min="1559" max="1559" width="13.42578125" style="1" customWidth="1"/>
    <col min="1560" max="1560" width="11" style="1" customWidth="1"/>
    <col min="1561" max="1561" width="11.85546875" style="1" customWidth="1"/>
    <col min="1562" max="1562" width="12.7109375" style="1" bestFit="1" customWidth="1"/>
    <col min="1563" max="1563" width="13" style="1" bestFit="1" customWidth="1"/>
    <col min="1564" max="1800" width="9.140625" style="1"/>
    <col min="1801" max="1801" width="10.140625" style="1" bestFit="1" customWidth="1"/>
    <col min="1802" max="1805" width="9.140625" style="1"/>
    <col min="1806" max="1806" width="13.7109375" style="1" customWidth="1"/>
    <col min="1807" max="1807" width="12.42578125" style="1" customWidth="1"/>
    <col min="1808" max="1810" width="11.140625" style="1" customWidth="1"/>
    <col min="1811" max="1811" width="12.28515625" style="1" customWidth="1"/>
    <col min="1812" max="1812" width="10.42578125" style="1" customWidth="1"/>
    <col min="1813" max="1813" width="13.7109375" style="1" customWidth="1"/>
    <col min="1814" max="1814" width="14.28515625" style="1" customWidth="1"/>
    <col min="1815" max="1815" width="13.42578125" style="1" customWidth="1"/>
    <col min="1816" max="1816" width="11" style="1" customWidth="1"/>
    <col min="1817" max="1817" width="11.85546875" style="1" customWidth="1"/>
    <col min="1818" max="1818" width="12.7109375" style="1" bestFit="1" customWidth="1"/>
    <col min="1819" max="1819" width="13" style="1" bestFit="1" customWidth="1"/>
    <col min="1820" max="2056" width="9.140625" style="1"/>
    <col min="2057" max="2057" width="10.140625" style="1" bestFit="1" customWidth="1"/>
    <col min="2058" max="2061" width="9.140625" style="1"/>
    <col min="2062" max="2062" width="13.7109375" style="1" customWidth="1"/>
    <col min="2063" max="2063" width="12.42578125" style="1" customWidth="1"/>
    <col min="2064" max="2066" width="11.140625" style="1" customWidth="1"/>
    <col min="2067" max="2067" width="12.28515625" style="1" customWidth="1"/>
    <col min="2068" max="2068" width="10.42578125" style="1" customWidth="1"/>
    <col min="2069" max="2069" width="13.7109375" style="1" customWidth="1"/>
    <col min="2070" max="2070" width="14.28515625" style="1" customWidth="1"/>
    <col min="2071" max="2071" width="13.42578125" style="1" customWidth="1"/>
    <col min="2072" max="2072" width="11" style="1" customWidth="1"/>
    <col min="2073" max="2073" width="11.85546875" style="1" customWidth="1"/>
    <col min="2074" max="2074" width="12.7109375" style="1" bestFit="1" customWidth="1"/>
    <col min="2075" max="2075" width="13" style="1" bestFit="1" customWidth="1"/>
    <col min="2076" max="2312" width="9.140625" style="1"/>
    <col min="2313" max="2313" width="10.140625" style="1" bestFit="1" customWidth="1"/>
    <col min="2314" max="2317" width="9.140625" style="1"/>
    <col min="2318" max="2318" width="13.7109375" style="1" customWidth="1"/>
    <col min="2319" max="2319" width="12.42578125" style="1" customWidth="1"/>
    <col min="2320" max="2322" width="11.140625" style="1" customWidth="1"/>
    <col min="2323" max="2323" width="12.28515625" style="1" customWidth="1"/>
    <col min="2324" max="2324" width="10.42578125" style="1" customWidth="1"/>
    <col min="2325" max="2325" width="13.7109375" style="1" customWidth="1"/>
    <col min="2326" max="2326" width="14.28515625" style="1" customWidth="1"/>
    <col min="2327" max="2327" width="13.42578125" style="1" customWidth="1"/>
    <col min="2328" max="2328" width="11" style="1" customWidth="1"/>
    <col min="2329" max="2329" width="11.85546875" style="1" customWidth="1"/>
    <col min="2330" max="2330" width="12.7109375" style="1" bestFit="1" customWidth="1"/>
    <col min="2331" max="2331" width="13" style="1" bestFit="1" customWidth="1"/>
    <col min="2332" max="2568" width="9.140625" style="1"/>
    <col min="2569" max="2569" width="10.140625" style="1" bestFit="1" customWidth="1"/>
    <col min="2570" max="2573" width="9.140625" style="1"/>
    <col min="2574" max="2574" width="13.7109375" style="1" customWidth="1"/>
    <col min="2575" max="2575" width="12.42578125" style="1" customWidth="1"/>
    <col min="2576" max="2578" width="11.140625" style="1" customWidth="1"/>
    <col min="2579" max="2579" width="12.28515625" style="1" customWidth="1"/>
    <col min="2580" max="2580" width="10.42578125" style="1" customWidth="1"/>
    <col min="2581" max="2581" width="13.7109375" style="1" customWidth="1"/>
    <col min="2582" max="2582" width="14.28515625" style="1" customWidth="1"/>
    <col min="2583" max="2583" width="13.42578125" style="1" customWidth="1"/>
    <col min="2584" max="2584" width="11" style="1" customWidth="1"/>
    <col min="2585" max="2585" width="11.85546875" style="1" customWidth="1"/>
    <col min="2586" max="2586" width="12.7109375" style="1" bestFit="1" customWidth="1"/>
    <col min="2587" max="2587" width="13" style="1" bestFit="1" customWidth="1"/>
    <col min="2588" max="2824" width="9.140625" style="1"/>
    <col min="2825" max="2825" width="10.140625" style="1" bestFit="1" customWidth="1"/>
    <col min="2826" max="2829" width="9.140625" style="1"/>
    <col min="2830" max="2830" width="13.7109375" style="1" customWidth="1"/>
    <col min="2831" max="2831" width="12.42578125" style="1" customWidth="1"/>
    <col min="2832" max="2834" width="11.140625" style="1" customWidth="1"/>
    <col min="2835" max="2835" width="12.28515625" style="1" customWidth="1"/>
    <col min="2836" max="2836" width="10.42578125" style="1" customWidth="1"/>
    <col min="2837" max="2837" width="13.7109375" style="1" customWidth="1"/>
    <col min="2838" max="2838" width="14.28515625" style="1" customWidth="1"/>
    <col min="2839" max="2839" width="13.42578125" style="1" customWidth="1"/>
    <col min="2840" max="2840" width="11" style="1" customWidth="1"/>
    <col min="2841" max="2841" width="11.85546875" style="1" customWidth="1"/>
    <col min="2842" max="2842" width="12.7109375" style="1" bestFit="1" customWidth="1"/>
    <col min="2843" max="2843" width="13" style="1" bestFit="1" customWidth="1"/>
    <col min="2844" max="3080" width="9.140625" style="1"/>
    <col min="3081" max="3081" width="10.140625" style="1" bestFit="1" customWidth="1"/>
    <col min="3082" max="3085" width="9.140625" style="1"/>
    <col min="3086" max="3086" width="13.7109375" style="1" customWidth="1"/>
    <col min="3087" max="3087" width="12.42578125" style="1" customWidth="1"/>
    <col min="3088" max="3090" width="11.140625" style="1" customWidth="1"/>
    <col min="3091" max="3091" width="12.28515625" style="1" customWidth="1"/>
    <col min="3092" max="3092" width="10.42578125" style="1" customWidth="1"/>
    <col min="3093" max="3093" width="13.7109375" style="1" customWidth="1"/>
    <col min="3094" max="3094" width="14.28515625" style="1" customWidth="1"/>
    <col min="3095" max="3095" width="13.42578125" style="1" customWidth="1"/>
    <col min="3096" max="3096" width="11" style="1" customWidth="1"/>
    <col min="3097" max="3097" width="11.85546875" style="1" customWidth="1"/>
    <col min="3098" max="3098" width="12.7109375" style="1" bestFit="1" customWidth="1"/>
    <col min="3099" max="3099" width="13" style="1" bestFit="1" customWidth="1"/>
    <col min="3100" max="3336" width="9.140625" style="1"/>
    <col min="3337" max="3337" width="10.140625" style="1" bestFit="1" customWidth="1"/>
    <col min="3338" max="3341" width="9.140625" style="1"/>
    <col min="3342" max="3342" width="13.7109375" style="1" customWidth="1"/>
    <col min="3343" max="3343" width="12.42578125" style="1" customWidth="1"/>
    <col min="3344" max="3346" width="11.140625" style="1" customWidth="1"/>
    <col min="3347" max="3347" width="12.28515625" style="1" customWidth="1"/>
    <col min="3348" max="3348" width="10.42578125" style="1" customWidth="1"/>
    <col min="3349" max="3349" width="13.7109375" style="1" customWidth="1"/>
    <col min="3350" max="3350" width="14.28515625" style="1" customWidth="1"/>
    <col min="3351" max="3351" width="13.42578125" style="1" customWidth="1"/>
    <col min="3352" max="3352" width="11" style="1" customWidth="1"/>
    <col min="3353" max="3353" width="11.85546875" style="1" customWidth="1"/>
    <col min="3354" max="3354" width="12.7109375" style="1" bestFit="1" customWidth="1"/>
    <col min="3355" max="3355" width="13" style="1" bestFit="1" customWidth="1"/>
    <col min="3356" max="3592" width="9.140625" style="1"/>
    <col min="3593" max="3593" width="10.140625" style="1" bestFit="1" customWidth="1"/>
    <col min="3594" max="3597" width="9.140625" style="1"/>
    <col min="3598" max="3598" width="13.7109375" style="1" customWidth="1"/>
    <col min="3599" max="3599" width="12.42578125" style="1" customWidth="1"/>
    <col min="3600" max="3602" width="11.140625" style="1" customWidth="1"/>
    <col min="3603" max="3603" width="12.28515625" style="1" customWidth="1"/>
    <col min="3604" max="3604" width="10.42578125" style="1" customWidth="1"/>
    <col min="3605" max="3605" width="13.7109375" style="1" customWidth="1"/>
    <col min="3606" max="3606" width="14.28515625" style="1" customWidth="1"/>
    <col min="3607" max="3607" width="13.42578125" style="1" customWidth="1"/>
    <col min="3608" max="3608" width="11" style="1" customWidth="1"/>
    <col min="3609" max="3609" width="11.85546875" style="1" customWidth="1"/>
    <col min="3610" max="3610" width="12.7109375" style="1" bestFit="1" customWidth="1"/>
    <col min="3611" max="3611" width="13" style="1" bestFit="1" customWidth="1"/>
    <col min="3612" max="3848" width="9.140625" style="1"/>
    <col min="3849" max="3849" width="10.140625" style="1" bestFit="1" customWidth="1"/>
    <col min="3850" max="3853" width="9.140625" style="1"/>
    <col min="3854" max="3854" width="13.7109375" style="1" customWidth="1"/>
    <col min="3855" max="3855" width="12.42578125" style="1" customWidth="1"/>
    <col min="3856" max="3858" width="11.140625" style="1" customWidth="1"/>
    <col min="3859" max="3859" width="12.28515625" style="1" customWidth="1"/>
    <col min="3860" max="3860" width="10.42578125" style="1" customWidth="1"/>
    <col min="3861" max="3861" width="13.7109375" style="1" customWidth="1"/>
    <col min="3862" max="3862" width="14.28515625" style="1" customWidth="1"/>
    <col min="3863" max="3863" width="13.42578125" style="1" customWidth="1"/>
    <col min="3864" max="3864" width="11" style="1" customWidth="1"/>
    <col min="3865" max="3865" width="11.85546875" style="1" customWidth="1"/>
    <col min="3866" max="3866" width="12.7109375" style="1" bestFit="1" customWidth="1"/>
    <col min="3867" max="3867" width="13" style="1" bestFit="1" customWidth="1"/>
    <col min="3868" max="4104" width="9.140625" style="1"/>
    <col min="4105" max="4105" width="10.140625" style="1" bestFit="1" customWidth="1"/>
    <col min="4106" max="4109" width="9.140625" style="1"/>
    <col min="4110" max="4110" width="13.7109375" style="1" customWidth="1"/>
    <col min="4111" max="4111" width="12.42578125" style="1" customWidth="1"/>
    <col min="4112" max="4114" width="11.140625" style="1" customWidth="1"/>
    <col min="4115" max="4115" width="12.28515625" style="1" customWidth="1"/>
    <col min="4116" max="4116" width="10.42578125" style="1" customWidth="1"/>
    <col min="4117" max="4117" width="13.7109375" style="1" customWidth="1"/>
    <col min="4118" max="4118" width="14.28515625" style="1" customWidth="1"/>
    <col min="4119" max="4119" width="13.42578125" style="1" customWidth="1"/>
    <col min="4120" max="4120" width="11" style="1" customWidth="1"/>
    <col min="4121" max="4121" width="11.85546875" style="1" customWidth="1"/>
    <col min="4122" max="4122" width="12.7109375" style="1" bestFit="1" customWidth="1"/>
    <col min="4123" max="4123" width="13" style="1" bestFit="1" customWidth="1"/>
    <col min="4124" max="4360" width="9.140625" style="1"/>
    <col min="4361" max="4361" width="10.140625" style="1" bestFit="1" customWidth="1"/>
    <col min="4362" max="4365" width="9.140625" style="1"/>
    <col min="4366" max="4366" width="13.7109375" style="1" customWidth="1"/>
    <col min="4367" max="4367" width="12.42578125" style="1" customWidth="1"/>
    <col min="4368" max="4370" width="11.140625" style="1" customWidth="1"/>
    <col min="4371" max="4371" width="12.28515625" style="1" customWidth="1"/>
    <col min="4372" max="4372" width="10.42578125" style="1" customWidth="1"/>
    <col min="4373" max="4373" width="13.7109375" style="1" customWidth="1"/>
    <col min="4374" max="4374" width="14.28515625" style="1" customWidth="1"/>
    <col min="4375" max="4375" width="13.42578125" style="1" customWidth="1"/>
    <col min="4376" max="4376" width="11" style="1" customWidth="1"/>
    <col min="4377" max="4377" width="11.85546875" style="1" customWidth="1"/>
    <col min="4378" max="4378" width="12.7109375" style="1" bestFit="1" customWidth="1"/>
    <col min="4379" max="4379" width="13" style="1" bestFit="1" customWidth="1"/>
    <col min="4380" max="4616" width="9.140625" style="1"/>
    <col min="4617" max="4617" width="10.140625" style="1" bestFit="1" customWidth="1"/>
    <col min="4618" max="4621" width="9.140625" style="1"/>
    <col min="4622" max="4622" width="13.7109375" style="1" customWidth="1"/>
    <col min="4623" max="4623" width="12.42578125" style="1" customWidth="1"/>
    <col min="4624" max="4626" width="11.140625" style="1" customWidth="1"/>
    <col min="4627" max="4627" width="12.28515625" style="1" customWidth="1"/>
    <col min="4628" max="4628" width="10.42578125" style="1" customWidth="1"/>
    <col min="4629" max="4629" width="13.7109375" style="1" customWidth="1"/>
    <col min="4630" max="4630" width="14.28515625" style="1" customWidth="1"/>
    <col min="4631" max="4631" width="13.42578125" style="1" customWidth="1"/>
    <col min="4632" max="4632" width="11" style="1" customWidth="1"/>
    <col min="4633" max="4633" width="11.85546875" style="1" customWidth="1"/>
    <col min="4634" max="4634" width="12.7109375" style="1" bestFit="1" customWidth="1"/>
    <col min="4635" max="4635" width="13" style="1" bestFit="1" customWidth="1"/>
    <col min="4636" max="4872" width="9.140625" style="1"/>
    <col min="4873" max="4873" width="10.140625" style="1" bestFit="1" customWidth="1"/>
    <col min="4874" max="4877" width="9.140625" style="1"/>
    <col min="4878" max="4878" width="13.7109375" style="1" customWidth="1"/>
    <col min="4879" max="4879" width="12.42578125" style="1" customWidth="1"/>
    <col min="4880" max="4882" width="11.140625" style="1" customWidth="1"/>
    <col min="4883" max="4883" width="12.28515625" style="1" customWidth="1"/>
    <col min="4884" max="4884" width="10.42578125" style="1" customWidth="1"/>
    <col min="4885" max="4885" width="13.7109375" style="1" customWidth="1"/>
    <col min="4886" max="4886" width="14.28515625" style="1" customWidth="1"/>
    <col min="4887" max="4887" width="13.42578125" style="1" customWidth="1"/>
    <col min="4888" max="4888" width="11" style="1" customWidth="1"/>
    <col min="4889" max="4889" width="11.85546875" style="1" customWidth="1"/>
    <col min="4890" max="4890" width="12.7109375" style="1" bestFit="1" customWidth="1"/>
    <col min="4891" max="4891" width="13" style="1" bestFit="1" customWidth="1"/>
    <col min="4892" max="5128" width="9.140625" style="1"/>
    <col min="5129" max="5129" width="10.140625" style="1" bestFit="1" customWidth="1"/>
    <col min="5130" max="5133" width="9.140625" style="1"/>
    <col min="5134" max="5134" width="13.7109375" style="1" customWidth="1"/>
    <col min="5135" max="5135" width="12.42578125" style="1" customWidth="1"/>
    <col min="5136" max="5138" width="11.140625" style="1" customWidth="1"/>
    <col min="5139" max="5139" width="12.28515625" style="1" customWidth="1"/>
    <col min="5140" max="5140" width="10.42578125" style="1" customWidth="1"/>
    <col min="5141" max="5141" width="13.7109375" style="1" customWidth="1"/>
    <col min="5142" max="5142" width="14.28515625" style="1" customWidth="1"/>
    <col min="5143" max="5143" width="13.42578125" style="1" customWidth="1"/>
    <col min="5144" max="5144" width="11" style="1" customWidth="1"/>
    <col min="5145" max="5145" width="11.85546875" style="1" customWidth="1"/>
    <col min="5146" max="5146" width="12.7109375" style="1" bestFit="1" customWidth="1"/>
    <col min="5147" max="5147" width="13" style="1" bestFit="1" customWidth="1"/>
    <col min="5148" max="5384" width="9.140625" style="1"/>
    <col min="5385" max="5385" width="10.140625" style="1" bestFit="1" customWidth="1"/>
    <col min="5386" max="5389" width="9.140625" style="1"/>
    <col min="5390" max="5390" width="13.7109375" style="1" customWidth="1"/>
    <col min="5391" max="5391" width="12.42578125" style="1" customWidth="1"/>
    <col min="5392" max="5394" width="11.140625" style="1" customWidth="1"/>
    <col min="5395" max="5395" width="12.28515625" style="1" customWidth="1"/>
    <col min="5396" max="5396" width="10.42578125" style="1" customWidth="1"/>
    <col min="5397" max="5397" width="13.7109375" style="1" customWidth="1"/>
    <col min="5398" max="5398" width="14.28515625" style="1" customWidth="1"/>
    <col min="5399" max="5399" width="13.42578125" style="1" customWidth="1"/>
    <col min="5400" max="5400" width="11" style="1" customWidth="1"/>
    <col min="5401" max="5401" width="11.85546875" style="1" customWidth="1"/>
    <col min="5402" max="5402" width="12.7109375" style="1" bestFit="1" customWidth="1"/>
    <col min="5403" max="5403" width="13" style="1" bestFit="1" customWidth="1"/>
    <col min="5404" max="5640" width="9.140625" style="1"/>
    <col min="5641" max="5641" width="10.140625" style="1" bestFit="1" customWidth="1"/>
    <col min="5642" max="5645" width="9.140625" style="1"/>
    <col min="5646" max="5646" width="13.7109375" style="1" customWidth="1"/>
    <col min="5647" max="5647" width="12.42578125" style="1" customWidth="1"/>
    <col min="5648" max="5650" width="11.140625" style="1" customWidth="1"/>
    <col min="5651" max="5651" width="12.28515625" style="1" customWidth="1"/>
    <col min="5652" max="5652" width="10.42578125" style="1" customWidth="1"/>
    <col min="5653" max="5653" width="13.7109375" style="1" customWidth="1"/>
    <col min="5654" max="5654" width="14.28515625" style="1" customWidth="1"/>
    <col min="5655" max="5655" width="13.42578125" style="1" customWidth="1"/>
    <col min="5656" max="5656" width="11" style="1" customWidth="1"/>
    <col min="5657" max="5657" width="11.85546875" style="1" customWidth="1"/>
    <col min="5658" max="5658" width="12.7109375" style="1" bestFit="1" customWidth="1"/>
    <col min="5659" max="5659" width="13" style="1" bestFit="1" customWidth="1"/>
    <col min="5660" max="5896" width="9.140625" style="1"/>
    <col min="5897" max="5897" width="10.140625" style="1" bestFit="1" customWidth="1"/>
    <col min="5898" max="5901" width="9.140625" style="1"/>
    <col min="5902" max="5902" width="13.7109375" style="1" customWidth="1"/>
    <col min="5903" max="5903" width="12.42578125" style="1" customWidth="1"/>
    <col min="5904" max="5906" width="11.140625" style="1" customWidth="1"/>
    <col min="5907" max="5907" width="12.28515625" style="1" customWidth="1"/>
    <col min="5908" max="5908" width="10.42578125" style="1" customWidth="1"/>
    <col min="5909" max="5909" width="13.7109375" style="1" customWidth="1"/>
    <col min="5910" max="5910" width="14.28515625" style="1" customWidth="1"/>
    <col min="5911" max="5911" width="13.42578125" style="1" customWidth="1"/>
    <col min="5912" max="5912" width="11" style="1" customWidth="1"/>
    <col min="5913" max="5913" width="11.85546875" style="1" customWidth="1"/>
    <col min="5914" max="5914" width="12.7109375" style="1" bestFit="1" customWidth="1"/>
    <col min="5915" max="5915" width="13" style="1" bestFit="1" customWidth="1"/>
    <col min="5916" max="6152" width="9.140625" style="1"/>
    <col min="6153" max="6153" width="10.140625" style="1" bestFit="1" customWidth="1"/>
    <col min="6154" max="6157" width="9.140625" style="1"/>
    <col min="6158" max="6158" width="13.7109375" style="1" customWidth="1"/>
    <col min="6159" max="6159" width="12.42578125" style="1" customWidth="1"/>
    <col min="6160" max="6162" width="11.140625" style="1" customWidth="1"/>
    <col min="6163" max="6163" width="12.28515625" style="1" customWidth="1"/>
    <col min="6164" max="6164" width="10.42578125" style="1" customWidth="1"/>
    <col min="6165" max="6165" width="13.7109375" style="1" customWidth="1"/>
    <col min="6166" max="6166" width="14.28515625" style="1" customWidth="1"/>
    <col min="6167" max="6167" width="13.42578125" style="1" customWidth="1"/>
    <col min="6168" max="6168" width="11" style="1" customWidth="1"/>
    <col min="6169" max="6169" width="11.85546875" style="1" customWidth="1"/>
    <col min="6170" max="6170" width="12.7109375" style="1" bestFit="1" customWidth="1"/>
    <col min="6171" max="6171" width="13" style="1" bestFit="1" customWidth="1"/>
    <col min="6172" max="6408" width="9.140625" style="1"/>
    <col min="6409" max="6409" width="10.140625" style="1" bestFit="1" customWidth="1"/>
    <col min="6410" max="6413" width="9.140625" style="1"/>
    <col min="6414" max="6414" width="13.7109375" style="1" customWidth="1"/>
    <col min="6415" max="6415" width="12.42578125" style="1" customWidth="1"/>
    <col min="6416" max="6418" width="11.140625" style="1" customWidth="1"/>
    <col min="6419" max="6419" width="12.28515625" style="1" customWidth="1"/>
    <col min="6420" max="6420" width="10.42578125" style="1" customWidth="1"/>
    <col min="6421" max="6421" width="13.7109375" style="1" customWidth="1"/>
    <col min="6422" max="6422" width="14.28515625" style="1" customWidth="1"/>
    <col min="6423" max="6423" width="13.42578125" style="1" customWidth="1"/>
    <col min="6424" max="6424" width="11" style="1" customWidth="1"/>
    <col min="6425" max="6425" width="11.85546875" style="1" customWidth="1"/>
    <col min="6426" max="6426" width="12.7109375" style="1" bestFit="1" customWidth="1"/>
    <col min="6427" max="6427" width="13" style="1" bestFit="1" customWidth="1"/>
    <col min="6428" max="6664" width="9.140625" style="1"/>
    <col min="6665" max="6665" width="10.140625" style="1" bestFit="1" customWidth="1"/>
    <col min="6666" max="6669" width="9.140625" style="1"/>
    <col min="6670" max="6670" width="13.7109375" style="1" customWidth="1"/>
    <col min="6671" max="6671" width="12.42578125" style="1" customWidth="1"/>
    <col min="6672" max="6674" width="11.140625" style="1" customWidth="1"/>
    <col min="6675" max="6675" width="12.28515625" style="1" customWidth="1"/>
    <col min="6676" max="6676" width="10.42578125" style="1" customWidth="1"/>
    <col min="6677" max="6677" width="13.7109375" style="1" customWidth="1"/>
    <col min="6678" max="6678" width="14.28515625" style="1" customWidth="1"/>
    <col min="6679" max="6679" width="13.42578125" style="1" customWidth="1"/>
    <col min="6680" max="6680" width="11" style="1" customWidth="1"/>
    <col min="6681" max="6681" width="11.85546875" style="1" customWidth="1"/>
    <col min="6682" max="6682" width="12.7109375" style="1" bestFit="1" customWidth="1"/>
    <col min="6683" max="6683" width="13" style="1" bestFit="1" customWidth="1"/>
    <col min="6684" max="6920" width="9.140625" style="1"/>
    <col min="6921" max="6921" width="10.140625" style="1" bestFit="1" customWidth="1"/>
    <col min="6922" max="6925" width="9.140625" style="1"/>
    <col min="6926" max="6926" width="13.7109375" style="1" customWidth="1"/>
    <col min="6927" max="6927" width="12.42578125" style="1" customWidth="1"/>
    <col min="6928" max="6930" width="11.140625" style="1" customWidth="1"/>
    <col min="6931" max="6931" width="12.28515625" style="1" customWidth="1"/>
    <col min="6932" max="6932" width="10.42578125" style="1" customWidth="1"/>
    <col min="6933" max="6933" width="13.7109375" style="1" customWidth="1"/>
    <col min="6934" max="6934" width="14.28515625" style="1" customWidth="1"/>
    <col min="6935" max="6935" width="13.42578125" style="1" customWidth="1"/>
    <col min="6936" max="6936" width="11" style="1" customWidth="1"/>
    <col min="6937" max="6937" width="11.85546875" style="1" customWidth="1"/>
    <col min="6938" max="6938" width="12.7109375" style="1" bestFit="1" customWidth="1"/>
    <col min="6939" max="6939" width="13" style="1" bestFit="1" customWidth="1"/>
    <col min="6940" max="7176" width="9.140625" style="1"/>
    <col min="7177" max="7177" width="10.140625" style="1" bestFit="1" customWidth="1"/>
    <col min="7178" max="7181" width="9.140625" style="1"/>
    <col min="7182" max="7182" width="13.7109375" style="1" customWidth="1"/>
    <col min="7183" max="7183" width="12.42578125" style="1" customWidth="1"/>
    <col min="7184" max="7186" width="11.140625" style="1" customWidth="1"/>
    <col min="7187" max="7187" width="12.28515625" style="1" customWidth="1"/>
    <col min="7188" max="7188" width="10.42578125" style="1" customWidth="1"/>
    <col min="7189" max="7189" width="13.7109375" style="1" customWidth="1"/>
    <col min="7190" max="7190" width="14.28515625" style="1" customWidth="1"/>
    <col min="7191" max="7191" width="13.42578125" style="1" customWidth="1"/>
    <col min="7192" max="7192" width="11" style="1" customWidth="1"/>
    <col min="7193" max="7193" width="11.85546875" style="1" customWidth="1"/>
    <col min="7194" max="7194" width="12.7109375" style="1" bestFit="1" customWidth="1"/>
    <col min="7195" max="7195" width="13" style="1" bestFit="1" customWidth="1"/>
    <col min="7196" max="7432" width="9.140625" style="1"/>
    <col min="7433" max="7433" width="10.140625" style="1" bestFit="1" customWidth="1"/>
    <col min="7434" max="7437" width="9.140625" style="1"/>
    <col min="7438" max="7438" width="13.7109375" style="1" customWidth="1"/>
    <col min="7439" max="7439" width="12.42578125" style="1" customWidth="1"/>
    <col min="7440" max="7442" width="11.140625" style="1" customWidth="1"/>
    <col min="7443" max="7443" width="12.28515625" style="1" customWidth="1"/>
    <col min="7444" max="7444" width="10.42578125" style="1" customWidth="1"/>
    <col min="7445" max="7445" width="13.7109375" style="1" customWidth="1"/>
    <col min="7446" max="7446" width="14.28515625" style="1" customWidth="1"/>
    <col min="7447" max="7447" width="13.42578125" style="1" customWidth="1"/>
    <col min="7448" max="7448" width="11" style="1" customWidth="1"/>
    <col min="7449" max="7449" width="11.85546875" style="1" customWidth="1"/>
    <col min="7450" max="7450" width="12.7109375" style="1" bestFit="1" customWidth="1"/>
    <col min="7451" max="7451" width="13" style="1" bestFit="1" customWidth="1"/>
    <col min="7452" max="7688" width="9.140625" style="1"/>
    <col min="7689" max="7689" width="10.140625" style="1" bestFit="1" customWidth="1"/>
    <col min="7690" max="7693" width="9.140625" style="1"/>
    <col min="7694" max="7694" width="13.7109375" style="1" customWidth="1"/>
    <col min="7695" max="7695" width="12.42578125" style="1" customWidth="1"/>
    <col min="7696" max="7698" width="11.140625" style="1" customWidth="1"/>
    <col min="7699" max="7699" width="12.28515625" style="1" customWidth="1"/>
    <col min="7700" max="7700" width="10.42578125" style="1" customWidth="1"/>
    <col min="7701" max="7701" width="13.7109375" style="1" customWidth="1"/>
    <col min="7702" max="7702" width="14.28515625" style="1" customWidth="1"/>
    <col min="7703" max="7703" width="13.42578125" style="1" customWidth="1"/>
    <col min="7704" max="7704" width="11" style="1" customWidth="1"/>
    <col min="7705" max="7705" width="11.85546875" style="1" customWidth="1"/>
    <col min="7706" max="7706" width="12.7109375" style="1" bestFit="1" customWidth="1"/>
    <col min="7707" max="7707" width="13" style="1" bestFit="1" customWidth="1"/>
    <col min="7708" max="7944" width="9.140625" style="1"/>
    <col min="7945" max="7945" width="10.140625" style="1" bestFit="1" customWidth="1"/>
    <col min="7946" max="7949" width="9.140625" style="1"/>
    <col min="7950" max="7950" width="13.7109375" style="1" customWidth="1"/>
    <col min="7951" max="7951" width="12.42578125" style="1" customWidth="1"/>
    <col min="7952" max="7954" width="11.140625" style="1" customWidth="1"/>
    <col min="7955" max="7955" width="12.28515625" style="1" customWidth="1"/>
    <col min="7956" max="7956" width="10.42578125" style="1" customWidth="1"/>
    <col min="7957" max="7957" width="13.7109375" style="1" customWidth="1"/>
    <col min="7958" max="7958" width="14.28515625" style="1" customWidth="1"/>
    <col min="7959" max="7959" width="13.42578125" style="1" customWidth="1"/>
    <col min="7960" max="7960" width="11" style="1" customWidth="1"/>
    <col min="7961" max="7961" width="11.85546875" style="1" customWidth="1"/>
    <col min="7962" max="7962" width="12.7109375" style="1" bestFit="1" customWidth="1"/>
    <col min="7963" max="7963" width="13" style="1" bestFit="1" customWidth="1"/>
    <col min="7964" max="8200" width="9.140625" style="1"/>
    <col min="8201" max="8201" width="10.140625" style="1" bestFit="1" customWidth="1"/>
    <col min="8202" max="8205" width="9.140625" style="1"/>
    <col min="8206" max="8206" width="13.7109375" style="1" customWidth="1"/>
    <col min="8207" max="8207" width="12.42578125" style="1" customWidth="1"/>
    <col min="8208" max="8210" width="11.140625" style="1" customWidth="1"/>
    <col min="8211" max="8211" width="12.28515625" style="1" customWidth="1"/>
    <col min="8212" max="8212" width="10.42578125" style="1" customWidth="1"/>
    <col min="8213" max="8213" width="13.7109375" style="1" customWidth="1"/>
    <col min="8214" max="8214" width="14.28515625" style="1" customWidth="1"/>
    <col min="8215" max="8215" width="13.42578125" style="1" customWidth="1"/>
    <col min="8216" max="8216" width="11" style="1" customWidth="1"/>
    <col min="8217" max="8217" width="11.85546875" style="1" customWidth="1"/>
    <col min="8218" max="8218" width="12.7109375" style="1" bestFit="1" customWidth="1"/>
    <col min="8219" max="8219" width="13" style="1" bestFit="1" customWidth="1"/>
    <col min="8220" max="8456" width="9.140625" style="1"/>
    <col min="8457" max="8457" width="10.140625" style="1" bestFit="1" customWidth="1"/>
    <col min="8458" max="8461" width="9.140625" style="1"/>
    <col min="8462" max="8462" width="13.7109375" style="1" customWidth="1"/>
    <col min="8463" max="8463" width="12.42578125" style="1" customWidth="1"/>
    <col min="8464" max="8466" width="11.140625" style="1" customWidth="1"/>
    <col min="8467" max="8467" width="12.28515625" style="1" customWidth="1"/>
    <col min="8468" max="8468" width="10.42578125" style="1" customWidth="1"/>
    <col min="8469" max="8469" width="13.7109375" style="1" customWidth="1"/>
    <col min="8470" max="8470" width="14.28515625" style="1" customWidth="1"/>
    <col min="8471" max="8471" width="13.42578125" style="1" customWidth="1"/>
    <col min="8472" max="8472" width="11" style="1" customWidth="1"/>
    <col min="8473" max="8473" width="11.85546875" style="1" customWidth="1"/>
    <col min="8474" max="8474" width="12.7109375" style="1" bestFit="1" customWidth="1"/>
    <col min="8475" max="8475" width="13" style="1" bestFit="1" customWidth="1"/>
    <col min="8476" max="8712" width="9.140625" style="1"/>
    <col min="8713" max="8713" width="10.140625" style="1" bestFit="1" customWidth="1"/>
    <col min="8714" max="8717" width="9.140625" style="1"/>
    <col min="8718" max="8718" width="13.7109375" style="1" customWidth="1"/>
    <col min="8719" max="8719" width="12.42578125" style="1" customWidth="1"/>
    <col min="8720" max="8722" width="11.140625" style="1" customWidth="1"/>
    <col min="8723" max="8723" width="12.28515625" style="1" customWidth="1"/>
    <col min="8724" max="8724" width="10.42578125" style="1" customWidth="1"/>
    <col min="8725" max="8725" width="13.7109375" style="1" customWidth="1"/>
    <col min="8726" max="8726" width="14.28515625" style="1" customWidth="1"/>
    <col min="8727" max="8727" width="13.42578125" style="1" customWidth="1"/>
    <col min="8728" max="8728" width="11" style="1" customWidth="1"/>
    <col min="8729" max="8729" width="11.85546875" style="1" customWidth="1"/>
    <col min="8730" max="8730" width="12.7109375" style="1" bestFit="1" customWidth="1"/>
    <col min="8731" max="8731" width="13" style="1" bestFit="1" customWidth="1"/>
    <col min="8732" max="8968" width="9.140625" style="1"/>
    <col min="8969" max="8969" width="10.140625" style="1" bestFit="1" customWidth="1"/>
    <col min="8970" max="8973" width="9.140625" style="1"/>
    <col min="8974" max="8974" width="13.7109375" style="1" customWidth="1"/>
    <col min="8975" max="8975" width="12.42578125" style="1" customWidth="1"/>
    <col min="8976" max="8978" width="11.140625" style="1" customWidth="1"/>
    <col min="8979" max="8979" width="12.28515625" style="1" customWidth="1"/>
    <col min="8980" max="8980" width="10.42578125" style="1" customWidth="1"/>
    <col min="8981" max="8981" width="13.7109375" style="1" customWidth="1"/>
    <col min="8982" max="8982" width="14.28515625" style="1" customWidth="1"/>
    <col min="8983" max="8983" width="13.42578125" style="1" customWidth="1"/>
    <col min="8984" max="8984" width="11" style="1" customWidth="1"/>
    <col min="8985" max="8985" width="11.85546875" style="1" customWidth="1"/>
    <col min="8986" max="8986" width="12.7109375" style="1" bestFit="1" customWidth="1"/>
    <col min="8987" max="8987" width="13" style="1" bestFit="1" customWidth="1"/>
    <col min="8988" max="9224" width="9.140625" style="1"/>
    <col min="9225" max="9225" width="10.140625" style="1" bestFit="1" customWidth="1"/>
    <col min="9226" max="9229" width="9.140625" style="1"/>
    <col min="9230" max="9230" width="13.7109375" style="1" customWidth="1"/>
    <col min="9231" max="9231" width="12.42578125" style="1" customWidth="1"/>
    <col min="9232" max="9234" width="11.140625" style="1" customWidth="1"/>
    <col min="9235" max="9235" width="12.28515625" style="1" customWidth="1"/>
    <col min="9236" max="9236" width="10.42578125" style="1" customWidth="1"/>
    <col min="9237" max="9237" width="13.7109375" style="1" customWidth="1"/>
    <col min="9238" max="9238" width="14.28515625" style="1" customWidth="1"/>
    <col min="9239" max="9239" width="13.42578125" style="1" customWidth="1"/>
    <col min="9240" max="9240" width="11" style="1" customWidth="1"/>
    <col min="9241" max="9241" width="11.85546875" style="1" customWidth="1"/>
    <col min="9242" max="9242" width="12.7109375" style="1" bestFit="1" customWidth="1"/>
    <col min="9243" max="9243" width="13" style="1" bestFit="1" customWidth="1"/>
    <col min="9244" max="9480" width="9.140625" style="1"/>
    <col min="9481" max="9481" width="10.140625" style="1" bestFit="1" customWidth="1"/>
    <col min="9482" max="9485" width="9.140625" style="1"/>
    <col min="9486" max="9486" width="13.7109375" style="1" customWidth="1"/>
    <col min="9487" max="9487" width="12.42578125" style="1" customWidth="1"/>
    <col min="9488" max="9490" width="11.140625" style="1" customWidth="1"/>
    <col min="9491" max="9491" width="12.28515625" style="1" customWidth="1"/>
    <col min="9492" max="9492" width="10.42578125" style="1" customWidth="1"/>
    <col min="9493" max="9493" width="13.7109375" style="1" customWidth="1"/>
    <col min="9494" max="9494" width="14.28515625" style="1" customWidth="1"/>
    <col min="9495" max="9495" width="13.42578125" style="1" customWidth="1"/>
    <col min="9496" max="9496" width="11" style="1" customWidth="1"/>
    <col min="9497" max="9497" width="11.85546875" style="1" customWidth="1"/>
    <col min="9498" max="9498" width="12.7109375" style="1" bestFit="1" customWidth="1"/>
    <col min="9499" max="9499" width="13" style="1" bestFit="1" customWidth="1"/>
    <col min="9500" max="9736" width="9.140625" style="1"/>
    <col min="9737" max="9737" width="10.140625" style="1" bestFit="1" customWidth="1"/>
    <col min="9738" max="9741" width="9.140625" style="1"/>
    <col min="9742" max="9742" width="13.7109375" style="1" customWidth="1"/>
    <col min="9743" max="9743" width="12.42578125" style="1" customWidth="1"/>
    <col min="9744" max="9746" width="11.140625" style="1" customWidth="1"/>
    <col min="9747" max="9747" width="12.28515625" style="1" customWidth="1"/>
    <col min="9748" max="9748" width="10.42578125" style="1" customWidth="1"/>
    <col min="9749" max="9749" width="13.7109375" style="1" customWidth="1"/>
    <col min="9750" max="9750" width="14.28515625" style="1" customWidth="1"/>
    <col min="9751" max="9751" width="13.42578125" style="1" customWidth="1"/>
    <col min="9752" max="9752" width="11" style="1" customWidth="1"/>
    <col min="9753" max="9753" width="11.85546875" style="1" customWidth="1"/>
    <col min="9754" max="9754" width="12.7109375" style="1" bestFit="1" customWidth="1"/>
    <col min="9755" max="9755" width="13" style="1" bestFit="1" customWidth="1"/>
    <col min="9756" max="9992" width="9.140625" style="1"/>
    <col min="9993" max="9993" width="10.140625" style="1" bestFit="1" customWidth="1"/>
    <col min="9994" max="9997" width="9.140625" style="1"/>
    <col min="9998" max="9998" width="13.7109375" style="1" customWidth="1"/>
    <col min="9999" max="9999" width="12.42578125" style="1" customWidth="1"/>
    <col min="10000" max="10002" width="11.140625" style="1" customWidth="1"/>
    <col min="10003" max="10003" width="12.28515625" style="1" customWidth="1"/>
    <col min="10004" max="10004" width="10.42578125" style="1" customWidth="1"/>
    <col min="10005" max="10005" width="13.7109375" style="1" customWidth="1"/>
    <col min="10006" max="10006" width="14.28515625" style="1" customWidth="1"/>
    <col min="10007" max="10007" width="13.42578125" style="1" customWidth="1"/>
    <col min="10008" max="10008" width="11" style="1" customWidth="1"/>
    <col min="10009" max="10009" width="11.85546875" style="1" customWidth="1"/>
    <col min="10010" max="10010" width="12.7109375" style="1" bestFit="1" customWidth="1"/>
    <col min="10011" max="10011" width="13" style="1" bestFit="1" customWidth="1"/>
    <col min="10012" max="10248" width="9.140625" style="1"/>
    <col min="10249" max="10249" width="10.140625" style="1" bestFit="1" customWidth="1"/>
    <col min="10250" max="10253" width="9.140625" style="1"/>
    <col min="10254" max="10254" width="13.7109375" style="1" customWidth="1"/>
    <col min="10255" max="10255" width="12.42578125" style="1" customWidth="1"/>
    <col min="10256" max="10258" width="11.140625" style="1" customWidth="1"/>
    <col min="10259" max="10259" width="12.28515625" style="1" customWidth="1"/>
    <col min="10260" max="10260" width="10.42578125" style="1" customWidth="1"/>
    <col min="10261" max="10261" width="13.7109375" style="1" customWidth="1"/>
    <col min="10262" max="10262" width="14.28515625" style="1" customWidth="1"/>
    <col min="10263" max="10263" width="13.42578125" style="1" customWidth="1"/>
    <col min="10264" max="10264" width="11" style="1" customWidth="1"/>
    <col min="10265" max="10265" width="11.85546875" style="1" customWidth="1"/>
    <col min="10266" max="10266" width="12.7109375" style="1" bestFit="1" customWidth="1"/>
    <col min="10267" max="10267" width="13" style="1" bestFit="1" customWidth="1"/>
    <col min="10268" max="10504" width="9.140625" style="1"/>
    <col min="10505" max="10505" width="10.140625" style="1" bestFit="1" customWidth="1"/>
    <col min="10506" max="10509" width="9.140625" style="1"/>
    <col min="10510" max="10510" width="13.7109375" style="1" customWidth="1"/>
    <col min="10511" max="10511" width="12.42578125" style="1" customWidth="1"/>
    <col min="10512" max="10514" width="11.140625" style="1" customWidth="1"/>
    <col min="10515" max="10515" width="12.28515625" style="1" customWidth="1"/>
    <col min="10516" max="10516" width="10.42578125" style="1" customWidth="1"/>
    <col min="10517" max="10517" width="13.7109375" style="1" customWidth="1"/>
    <col min="10518" max="10518" width="14.28515625" style="1" customWidth="1"/>
    <col min="10519" max="10519" width="13.42578125" style="1" customWidth="1"/>
    <col min="10520" max="10520" width="11" style="1" customWidth="1"/>
    <col min="10521" max="10521" width="11.85546875" style="1" customWidth="1"/>
    <col min="10522" max="10522" width="12.7109375" style="1" bestFit="1" customWidth="1"/>
    <col min="10523" max="10523" width="13" style="1" bestFit="1" customWidth="1"/>
    <col min="10524" max="10760" width="9.140625" style="1"/>
    <col min="10761" max="10761" width="10.140625" style="1" bestFit="1" customWidth="1"/>
    <col min="10762" max="10765" width="9.140625" style="1"/>
    <col min="10766" max="10766" width="13.7109375" style="1" customWidth="1"/>
    <col min="10767" max="10767" width="12.42578125" style="1" customWidth="1"/>
    <col min="10768" max="10770" width="11.140625" style="1" customWidth="1"/>
    <col min="10771" max="10771" width="12.28515625" style="1" customWidth="1"/>
    <col min="10772" max="10772" width="10.42578125" style="1" customWidth="1"/>
    <col min="10773" max="10773" width="13.7109375" style="1" customWidth="1"/>
    <col min="10774" max="10774" width="14.28515625" style="1" customWidth="1"/>
    <col min="10775" max="10775" width="13.42578125" style="1" customWidth="1"/>
    <col min="10776" max="10776" width="11" style="1" customWidth="1"/>
    <col min="10777" max="10777" width="11.85546875" style="1" customWidth="1"/>
    <col min="10778" max="10778" width="12.7109375" style="1" bestFit="1" customWidth="1"/>
    <col min="10779" max="10779" width="13" style="1" bestFit="1" customWidth="1"/>
    <col min="10780" max="11016" width="9.140625" style="1"/>
    <col min="11017" max="11017" width="10.140625" style="1" bestFit="1" customWidth="1"/>
    <col min="11018" max="11021" width="9.140625" style="1"/>
    <col min="11022" max="11022" width="13.7109375" style="1" customWidth="1"/>
    <col min="11023" max="11023" width="12.42578125" style="1" customWidth="1"/>
    <col min="11024" max="11026" width="11.140625" style="1" customWidth="1"/>
    <col min="11027" max="11027" width="12.28515625" style="1" customWidth="1"/>
    <col min="11028" max="11028" width="10.42578125" style="1" customWidth="1"/>
    <col min="11029" max="11029" width="13.7109375" style="1" customWidth="1"/>
    <col min="11030" max="11030" width="14.28515625" style="1" customWidth="1"/>
    <col min="11031" max="11031" width="13.42578125" style="1" customWidth="1"/>
    <col min="11032" max="11032" width="11" style="1" customWidth="1"/>
    <col min="11033" max="11033" width="11.85546875" style="1" customWidth="1"/>
    <col min="11034" max="11034" width="12.7109375" style="1" bestFit="1" customWidth="1"/>
    <col min="11035" max="11035" width="13" style="1" bestFit="1" customWidth="1"/>
    <col min="11036" max="11272" width="9.140625" style="1"/>
    <col min="11273" max="11273" width="10.140625" style="1" bestFit="1" customWidth="1"/>
    <col min="11274" max="11277" width="9.140625" style="1"/>
    <col min="11278" max="11278" width="13.7109375" style="1" customWidth="1"/>
    <col min="11279" max="11279" width="12.42578125" style="1" customWidth="1"/>
    <col min="11280" max="11282" width="11.140625" style="1" customWidth="1"/>
    <col min="11283" max="11283" width="12.28515625" style="1" customWidth="1"/>
    <col min="11284" max="11284" width="10.42578125" style="1" customWidth="1"/>
    <col min="11285" max="11285" width="13.7109375" style="1" customWidth="1"/>
    <col min="11286" max="11286" width="14.28515625" style="1" customWidth="1"/>
    <col min="11287" max="11287" width="13.42578125" style="1" customWidth="1"/>
    <col min="11288" max="11288" width="11" style="1" customWidth="1"/>
    <col min="11289" max="11289" width="11.85546875" style="1" customWidth="1"/>
    <col min="11290" max="11290" width="12.7109375" style="1" bestFit="1" customWidth="1"/>
    <col min="11291" max="11291" width="13" style="1" bestFit="1" customWidth="1"/>
    <col min="11292" max="11528" width="9.140625" style="1"/>
    <col min="11529" max="11529" width="10.140625" style="1" bestFit="1" customWidth="1"/>
    <col min="11530" max="11533" width="9.140625" style="1"/>
    <col min="11534" max="11534" width="13.7109375" style="1" customWidth="1"/>
    <col min="11535" max="11535" width="12.42578125" style="1" customWidth="1"/>
    <col min="11536" max="11538" width="11.140625" style="1" customWidth="1"/>
    <col min="11539" max="11539" width="12.28515625" style="1" customWidth="1"/>
    <col min="11540" max="11540" width="10.42578125" style="1" customWidth="1"/>
    <col min="11541" max="11541" width="13.7109375" style="1" customWidth="1"/>
    <col min="11542" max="11542" width="14.28515625" style="1" customWidth="1"/>
    <col min="11543" max="11543" width="13.42578125" style="1" customWidth="1"/>
    <col min="11544" max="11544" width="11" style="1" customWidth="1"/>
    <col min="11545" max="11545" width="11.85546875" style="1" customWidth="1"/>
    <col min="11546" max="11546" width="12.7109375" style="1" bestFit="1" customWidth="1"/>
    <col min="11547" max="11547" width="13" style="1" bestFit="1" customWidth="1"/>
    <col min="11548" max="11784" width="9.140625" style="1"/>
    <col min="11785" max="11785" width="10.140625" style="1" bestFit="1" customWidth="1"/>
    <col min="11786" max="11789" width="9.140625" style="1"/>
    <col min="11790" max="11790" width="13.7109375" style="1" customWidth="1"/>
    <col min="11791" max="11791" width="12.42578125" style="1" customWidth="1"/>
    <col min="11792" max="11794" width="11.140625" style="1" customWidth="1"/>
    <col min="11795" max="11795" width="12.28515625" style="1" customWidth="1"/>
    <col min="11796" max="11796" width="10.42578125" style="1" customWidth="1"/>
    <col min="11797" max="11797" width="13.7109375" style="1" customWidth="1"/>
    <col min="11798" max="11798" width="14.28515625" style="1" customWidth="1"/>
    <col min="11799" max="11799" width="13.42578125" style="1" customWidth="1"/>
    <col min="11800" max="11800" width="11" style="1" customWidth="1"/>
    <col min="11801" max="11801" width="11.85546875" style="1" customWidth="1"/>
    <col min="11802" max="11802" width="12.7109375" style="1" bestFit="1" customWidth="1"/>
    <col min="11803" max="11803" width="13" style="1" bestFit="1" customWidth="1"/>
    <col min="11804" max="12040" width="9.140625" style="1"/>
    <col min="12041" max="12041" width="10.140625" style="1" bestFit="1" customWidth="1"/>
    <col min="12042" max="12045" width="9.140625" style="1"/>
    <col min="12046" max="12046" width="13.7109375" style="1" customWidth="1"/>
    <col min="12047" max="12047" width="12.42578125" style="1" customWidth="1"/>
    <col min="12048" max="12050" width="11.140625" style="1" customWidth="1"/>
    <col min="12051" max="12051" width="12.28515625" style="1" customWidth="1"/>
    <col min="12052" max="12052" width="10.42578125" style="1" customWidth="1"/>
    <col min="12053" max="12053" width="13.7109375" style="1" customWidth="1"/>
    <col min="12054" max="12054" width="14.28515625" style="1" customWidth="1"/>
    <col min="12055" max="12055" width="13.42578125" style="1" customWidth="1"/>
    <col min="12056" max="12056" width="11" style="1" customWidth="1"/>
    <col min="12057" max="12057" width="11.85546875" style="1" customWidth="1"/>
    <col min="12058" max="12058" width="12.7109375" style="1" bestFit="1" customWidth="1"/>
    <col min="12059" max="12059" width="13" style="1" bestFit="1" customWidth="1"/>
    <col min="12060" max="12296" width="9.140625" style="1"/>
    <col min="12297" max="12297" width="10.140625" style="1" bestFit="1" customWidth="1"/>
    <col min="12298" max="12301" width="9.140625" style="1"/>
    <col min="12302" max="12302" width="13.7109375" style="1" customWidth="1"/>
    <col min="12303" max="12303" width="12.42578125" style="1" customWidth="1"/>
    <col min="12304" max="12306" width="11.140625" style="1" customWidth="1"/>
    <col min="12307" max="12307" width="12.28515625" style="1" customWidth="1"/>
    <col min="12308" max="12308" width="10.42578125" style="1" customWidth="1"/>
    <col min="12309" max="12309" width="13.7109375" style="1" customWidth="1"/>
    <col min="12310" max="12310" width="14.28515625" style="1" customWidth="1"/>
    <col min="12311" max="12311" width="13.42578125" style="1" customWidth="1"/>
    <col min="12312" max="12312" width="11" style="1" customWidth="1"/>
    <col min="12313" max="12313" width="11.85546875" style="1" customWidth="1"/>
    <col min="12314" max="12314" width="12.7109375" style="1" bestFit="1" customWidth="1"/>
    <col min="12315" max="12315" width="13" style="1" bestFit="1" customWidth="1"/>
    <col min="12316" max="12552" width="9.140625" style="1"/>
    <col min="12553" max="12553" width="10.140625" style="1" bestFit="1" customWidth="1"/>
    <col min="12554" max="12557" width="9.140625" style="1"/>
    <col min="12558" max="12558" width="13.7109375" style="1" customWidth="1"/>
    <col min="12559" max="12559" width="12.42578125" style="1" customWidth="1"/>
    <col min="12560" max="12562" width="11.140625" style="1" customWidth="1"/>
    <col min="12563" max="12563" width="12.28515625" style="1" customWidth="1"/>
    <col min="12564" max="12564" width="10.42578125" style="1" customWidth="1"/>
    <col min="12565" max="12565" width="13.7109375" style="1" customWidth="1"/>
    <col min="12566" max="12566" width="14.28515625" style="1" customWidth="1"/>
    <col min="12567" max="12567" width="13.42578125" style="1" customWidth="1"/>
    <col min="12568" max="12568" width="11" style="1" customWidth="1"/>
    <col min="12569" max="12569" width="11.85546875" style="1" customWidth="1"/>
    <col min="12570" max="12570" width="12.7109375" style="1" bestFit="1" customWidth="1"/>
    <col min="12571" max="12571" width="13" style="1" bestFit="1" customWidth="1"/>
    <col min="12572" max="12808" width="9.140625" style="1"/>
    <col min="12809" max="12809" width="10.140625" style="1" bestFit="1" customWidth="1"/>
    <col min="12810" max="12813" width="9.140625" style="1"/>
    <col min="12814" max="12814" width="13.7109375" style="1" customWidth="1"/>
    <col min="12815" max="12815" width="12.42578125" style="1" customWidth="1"/>
    <col min="12816" max="12818" width="11.140625" style="1" customWidth="1"/>
    <col min="12819" max="12819" width="12.28515625" style="1" customWidth="1"/>
    <col min="12820" max="12820" width="10.42578125" style="1" customWidth="1"/>
    <col min="12821" max="12821" width="13.7109375" style="1" customWidth="1"/>
    <col min="12822" max="12822" width="14.28515625" style="1" customWidth="1"/>
    <col min="12823" max="12823" width="13.42578125" style="1" customWidth="1"/>
    <col min="12824" max="12824" width="11" style="1" customWidth="1"/>
    <col min="12825" max="12825" width="11.85546875" style="1" customWidth="1"/>
    <col min="12826" max="12826" width="12.7109375" style="1" bestFit="1" customWidth="1"/>
    <col min="12827" max="12827" width="13" style="1" bestFit="1" customWidth="1"/>
    <col min="12828" max="13064" width="9.140625" style="1"/>
    <col min="13065" max="13065" width="10.140625" style="1" bestFit="1" customWidth="1"/>
    <col min="13066" max="13069" width="9.140625" style="1"/>
    <col min="13070" max="13070" width="13.7109375" style="1" customWidth="1"/>
    <col min="13071" max="13071" width="12.42578125" style="1" customWidth="1"/>
    <col min="13072" max="13074" width="11.140625" style="1" customWidth="1"/>
    <col min="13075" max="13075" width="12.28515625" style="1" customWidth="1"/>
    <col min="13076" max="13076" width="10.42578125" style="1" customWidth="1"/>
    <col min="13077" max="13077" width="13.7109375" style="1" customWidth="1"/>
    <col min="13078" max="13078" width="14.28515625" style="1" customWidth="1"/>
    <col min="13079" max="13079" width="13.42578125" style="1" customWidth="1"/>
    <col min="13080" max="13080" width="11" style="1" customWidth="1"/>
    <col min="13081" max="13081" width="11.85546875" style="1" customWidth="1"/>
    <col min="13082" max="13082" width="12.7109375" style="1" bestFit="1" customWidth="1"/>
    <col min="13083" max="13083" width="13" style="1" bestFit="1" customWidth="1"/>
    <col min="13084" max="13320" width="9.140625" style="1"/>
    <col min="13321" max="13321" width="10.140625" style="1" bestFit="1" customWidth="1"/>
    <col min="13322" max="13325" width="9.140625" style="1"/>
    <col min="13326" max="13326" width="13.7109375" style="1" customWidth="1"/>
    <col min="13327" max="13327" width="12.42578125" style="1" customWidth="1"/>
    <col min="13328" max="13330" width="11.140625" style="1" customWidth="1"/>
    <col min="13331" max="13331" width="12.28515625" style="1" customWidth="1"/>
    <col min="13332" max="13332" width="10.42578125" style="1" customWidth="1"/>
    <col min="13333" max="13333" width="13.7109375" style="1" customWidth="1"/>
    <col min="13334" max="13334" width="14.28515625" style="1" customWidth="1"/>
    <col min="13335" max="13335" width="13.42578125" style="1" customWidth="1"/>
    <col min="13336" max="13336" width="11" style="1" customWidth="1"/>
    <col min="13337" max="13337" width="11.85546875" style="1" customWidth="1"/>
    <col min="13338" max="13338" width="12.7109375" style="1" bestFit="1" customWidth="1"/>
    <col min="13339" max="13339" width="13" style="1" bestFit="1" customWidth="1"/>
    <col min="13340" max="13576" width="9.140625" style="1"/>
    <col min="13577" max="13577" width="10.140625" style="1" bestFit="1" customWidth="1"/>
    <col min="13578" max="13581" width="9.140625" style="1"/>
    <col min="13582" max="13582" width="13.7109375" style="1" customWidth="1"/>
    <col min="13583" max="13583" width="12.42578125" style="1" customWidth="1"/>
    <col min="13584" max="13586" width="11.140625" style="1" customWidth="1"/>
    <col min="13587" max="13587" width="12.28515625" style="1" customWidth="1"/>
    <col min="13588" max="13588" width="10.42578125" style="1" customWidth="1"/>
    <col min="13589" max="13589" width="13.7109375" style="1" customWidth="1"/>
    <col min="13590" max="13590" width="14.28515625" style="1" customWidth="1"/>
    <col min="13591" max="13591" width="13.42578125" style="1" customWidth="1"/>
    <col min="13592" max="13592" width="11" style="1" customWidth="1"/>
    <col min="13593" max="13593" width="11.85546875" style="1" customWidth="1"/>
    <col min="13594" max="13594" width="12.7109375" style="1" bestFit="1" customWidth="1"/>
    <col min="13595" max="13595" width="13" style="1" bestFit="1" customWidth="1"/>
    <col min="13596" max="13832" width="9.140625" style="1"/>
    <col min="13833" max="13833" width="10.140625" style="1" bestFit="1" customWidth="1"/>
    <col min="13834" max="13837" width="9.140625" style="1"/>
    <col min="13838" max="13838" width="13.7109375" style="1" customWidth="1"/>
    <col min="13839" max="13839" width="12.42578125" style="1" customWidth="1"/>
    <col min="13840" max="13842" width="11.140625" style="1" customWidth="1"/>
    <col min="13843" max="13843" width="12.28515625" style="1" customWidth="1"/>
    <col min="13844" max="13844" width="10.42578125" style="1" customWidth="1"/>
    <col min="13845" max="13845" width="13.7109375" style="1" customWidth="1"/>
    <col min="13846" max="13846" width="14.28515625" style="1" customWidth="1"/>
    <col min="13847" max="13847" width="13.42578125" style="1" customWidth="1"/>
    <col min="13848" max="13848" width="11" style="1" customWidth="1"/>
    <col min="13849" max="13849" width="11.85546875" style="1" customWidth="1"/>
    <col min="13850" max="13850" width="12.7109375" style="1" bestFit="1" customWidth="1"/>
    <col min="13851" max="13851" width="13" style="1" bestFit="1" customWidth="1"/>
    <col min="13852" max="14088" width="9.140625" style="1"/>
    <col min="14089" max="14089" width="10.140625" style="1" bestFit="1" customWidth="1"/>
    <col min="14090" max="14093" width="9.140625" style="1"/>
    <col min="14094" max="14094" width="13.7109375" style="1" customWidth="1"/>
    <col min="14095" max="14095" width="12.42578125" style="1" customWidth="1"/>
    <col min="14096" max="14098" width="11.140625" style="1" customWidth="1"/>
    <col min="14099" max="14099" width="12.28515625" style="1" customWidth="1"/>
    <col min="14100" max="14100" width="10.42578125" style="1" customWidth="1"/>
    <col min="14101" max="14101" width="13.7109375" style="1" customWidth="1"/>
    <col min="14102" max="14102" width="14.28515625" style="1" customWidth="1"/>
    <col min="14103" max="14103" width="13.42578125" style="1" customWidth="1"/>
    <col min="14104" max="14104" width="11" style="1" customWidth="1"/>
    <col min="14105" max="14105" width="11.85546875" style="1" customWidth="1"/>
    <col min="14106" max="14106" width="12.7109375" style="1" bestFit="1" customWidth="1"/>
    <col min="14107" max="14107" width="13" style="1" bestFit="1" customWidth="1"/>
    <col min="14108" max="14344" width="9.140625" style="1"/>
    <col min="14345" max="14345" width="10.140625" style="1" bestFit="1" customWidth="1"/>
    <col min="14346" max="14349" width="9.140625" style="1"/>
    <col min="14350" max="14350" width="13.7109375" style="1" customWidth="1"/>
    <col min="14351" max="14351" width="12.42578125" style="1" customWidth="1"/>
    <col min="14352" max="14354" width="11.140625" style="1" customWidth="1"/>
    <col min="14355" max="14355" width="12.28515625" style="1" customWidth="1"/>
    <col min="14356" max="14356" width="10.42578125" style="1" customWidth="1"/>
    <col min="14357" max="14357" width="13.7109375" style="1" customWidth="1"/>
    <col min="14358" max="14358" width="14.28515625" style="1" customWidth="1"/>
    <col min="14359" max="14359" width="13.42578125" style="1" customWidth="1"/>
    <col min="14360" max="14360" width="11" style="1" customWidth="1"/>
    <col min="14361" max="14361" width="11.85546875" style="1" customWidth="1"/>
    <col min="14362" max="14362" width="12.7109375" style="1" bestFit="1" customWidth="1"/>
    <col min="14363" max="14363" width="13" style="1" bestFit="1" customWidth="1"/>
    <col min="14364" max="14600" width="9.140625" style="1"/>
    <col min="14601" max="14601" width="10.140625" style="1" bestFit="1" customWidth="1"/>
    <col min="14602" max="14605" width="9.140625" style="1"/>
    <col min="14606" max="14606" width="13.7109375" style="1" customWidth="1"/>
    <col min="14607" max="14607" width="12.42578125" style="1" customWidth="1"/>
    <col min="14608" max="14610" width="11.140625" style="1" customWidth="1"/>
    <col min="14611" max="14611" width="12.28515625" style="1" customWidth="1"/>
    <col min="14612" max="14612" width="10.42578125" style="1" customWidth="1"/>
    <col min="14613" max="14613" width="13.7109375" style="1" customWidth="1"/>
    <col min="14614" max="14614" width="14.28515625" style="1" customWidth="1"/>
    <col min="14615" max="14615" width="13.42578125" style="1" customWidth="1"/>
    <col min="14616" max="14616" width="11" style="1" customWidth="1"/>
    <col min="14617" max="14617" width="11.85546875" style="1" customWidth="1"/>
    <col min="14618" max="14618" width="12.7109375" style="1" bestFit="1" customWidth="1"/>
    <col min="14619" max="14619" width="13" style="1" bestFit="1" customWidth="1"/>
    <col min="14620" max="14856" width="9.140625" style="1"/>
    <col min="14857" max="14857" width="10.140625" style="1" bestFit="1" customWidth="1"/>
    <col min="14858" max="14861" width="9.140625" style="1"/>
    <col min="14862" max="14862" width="13.7109375" style="1" customWidth="1"/>
    <col min="14863" max="14863" width="12.42578125" style="1" customWidth="1"/>
    <col min="14864" max="14866" width="11.140625" style="1" customWidth="1"/>
    <col min="14867" max="14867" width="12.28515625" style="1" customWidth="1"/>
    <col min="14868" max="14868" width="10.42578125" style="1" customWidth="1"/>
    <col min="14869" max="14869" width="13.7109375" style="1" customWidth="1"/>
    <col min="14870" max="14870" width="14.28515625" style="1" customWidth="1"/>
    <col min="14871" max="14871" width="13.42578125" style="1" customWidth="1"/>
    <col min="14872" max="14872" width="11" style="1" customWidth="1"/>
    <col min="14873" max="14873" width="11.85546875" style="1" customWidth="1"/>
    <col min="14874" max="14874" width="12.7109375" style="1" bestFit="1" customWidth="1"/>
    <col min="14875" max="14875" width="13" style="1" bestFit="1" customWidth="1"/>
    <col min="14876" max="15112" width="9.140625" style="1"/>
    <col min="15113" max="15113" width="10.140625" style="1" bestFit="1" customWidth="1"/>
    <col min="15114" max="15117" width="9.140625" style="1"/>
    <col min="15118" max="15118" width="13.7109375" style="1" customWidth="1"/>
    <col min="15119" max="15119" width="12.42578125" style="1" customWidth="1"/>
    <col min="15120" max="15122" width="11.140625" style="1" customWidth="1"/>
    <col min="15123" max="15123" width="12.28515625" style="1" customWidth="1"/>
    <col min="15124" max="15124" width="10.42578125" style="1" customWidth="1"/>
    <col min="15125" max="15125" width="13.7109375" style="1" customWidth="1"/>
    <col min="15126" max="15126" width="14.28515625" style="1" customWidth="1"/>
    <col min="15127" max="15127" width="13.42578125" style="1" customWidth="1"/>
    <col min="15128" max="15128" width="11" style="1" customWidth="1"/>
    <col min="15129" max="15129" width="11.85546875" style="1" customWidth="1"/>
    <col min="15130" max="15130" width="12.7109375" style="1" bestFit="1" customWidth="1"/>
    <col min="15131" max="15131" width="13" style="1" bestFit="1" customWidth="1"/>
    <col min="15132" max="15368" width="9.140625" style="1"/>
    <col min="15369" max="15369" width="10.140625" style="1" bestFit="1" customWidth="1"/>
    <col min="15370" max="15373" width="9.140625" style="1"/>
    <col min="15374" max="15374" width="13.7109375" style="1" customWidth="1"/>
    <col min="15375" max="15375" width="12.42578125" style="1" customWidth="1"/>
    <col min="15376" max="15378" width="11.140625" style="1" customWidth="1"/>
    <col min="15379" max="15379" width="12.28515625" style="1" customWidth="1"/>
    <col min="15380" max="15380" width="10.42578125" style="1" customWidth="1"/>
    <col min="15381" max="15381" width="13.7109375" style="1" customWidth="1"/>
    <col min="15382" max="15382" width="14.28515625" style="1" customWidth="1"/>
    <col min="15383" max="15383" width="13.42578125" style="1" customWidth="1"/>
    <col min="15384" max="15384" width="11" style="1" customWidth="1"/>
    <col min="15385" max="15385" width="11.85546875" style="1" customWidth="1"/>
    <col min="15386" max="15386" width="12.7109375" style="1" bestFit="1" customWidth="1"/>
    <col min="15387" max="15387" width="13" style="1" bestFit="1" customWidth="1"/>
    <col min="15388" max="15624" width="9.140625" style="1"/>
    <col min="15625" max="15625" width="10.140625" style="1" bestFit="1" customWidth="1"/>
    <col min="15626" max="15629" width="9.140625" style="1"/>
    <col min="15630" max="15630" width="13.7109375" style="1" customWidth="1"/>
    <col min="15631" max="15631" width="12.42578125" style="1" customWidth="1"/>
    <col min="15632" max="15634" width="11.140625" style="1" customWidth="1"/>
    <col min="15635" max="15635" width="12.28515625" style="1" customWidth="1"/>
    <col min="15636" max="15636" width="10.42578125" style="1" customWidth="1"/>
    <col min="15637" max="15637" width="13.7109375" style="1" customWidth="1"/>
    <col min="15638" max="15638" width="14.28515625" style="1" customWidth="1"/>
    <col min="15639" max="15639" width="13.42578125" style="1" customWidth="1"/>
    <col min="15640" max="15640" width="11" style="1" customWidth="1"/>
    <col min="15641" max="15641" width="11.85546875" style="1" customWidth="1"/>
    <col min="15642" max="15642" width="12.7109375" style="1" bestFit="1" customWidth="1"/>
    <col min="15643" max="15643" width="13" style="1" bestFit="1" customWidth="1"/>
    <col min="15644" max="15880" width="9.140625" style="1"/>
    <col min="15881" max="15881" width="10.140625" style="1" bestFit="1" customWidth="1"/>
    <col min="15882" max="15885" width="9.140625" style="1"/>
    <col min="15886" max="15886" width="13.7109375" style="1" customWidth="1"/>
    <col min="15887" max="15887" width="12.42578125" style="1" customWidth="1"/>
    <col min="15888" max="15890" width="11.140625" style="1" customWidth="1"/>
    <col min="15891" max="15891" width="12.28515625" style="1" customWidth="1"/>
    <col min="15892" max="15892" width="10.42578125" style="1" customWidth="1"/>
    <col min="15893" max="15893" width="13.7109375" style="1" customWidth="1"/>
    <col min="15894" max="15894" width="14.28515625" style="1" customWidth="1"/>
    <col min="15895" max="15895" width="13.42578125" style="1" customWidth="1"/>
    <col min="15896" max="15896" width="11" style="1" customWidth="1"/>
    <col min="15897" max="15897" width="11.85546875" style="1" customWidth="1"/>
    <col min="15898" max="15898" width="12.7109375" style="1" bestFit="1" customWidth="1"/>
    <col min="15899" max="15899" width="13" style="1" bestFit="1" customWidth="1"/>
    <col min="15900" max="16136" width="9.140625" style="1"/>
    <col min="16137" max="16137" width="10.140625" style="1" bestFit="1" customWidth="1"/>
    <col min="16138" max="16141" width="9.140625" style="1"/>
    <col min="16142" max="16142" width="13.7109375" style="1" customWidth="1"/>
    <col min="16143" max="16143" width="12.42578125" style="1" customWidth="1"/>
    <col min="16144" max="16146" width="11.140625" style="1" customWidth="1"/>
    <col min="16147" max="16147" width="12.28515625" style="1" customWidth="1"/>
    <col min="16148" max="16148" width="10.42578125" style="1" customWidth="1"/>
    <col min="16149" max="16149" width="13.7109375" style="1" customWidth="1"/>
    <col min="16150" max="16150" width="14.28515625" style="1" customWidth="1"/>
    <col min="16151" max="16151" width="13.42578125" style="1" customWidth="1"/>
    <col min="16152" max="16152" width="11" style="1" customWidth="1"/>
    <col min="16153" max="16153" width="11.85546875" style="1" customWidth="1"/>
    <col min="16154" max="16154" width="12.7109375" style="1" bestFit="1" customWidth="1"/>
    <col min="16155" max="16155" width="13" style="1" bestFit="1" customWidth="1"/>
    <col min="16156" max="16384" width="9.140625" style="1"/>
  </cols>
  <sheetData>
    <row r="11" spans="10:19" ht="27" customHeight="1">
      <c r="S11" s="28"/>
    </row>
    <row r="12" spans="10:19" ht="27" customHeight="1">
      <c r="S12" s="28"/>
    </row>
    <row r="13" spans="10:19" ht="26.45" customHeight="1">
      <c r="S13" s="28"/>
    </row>
    <row r="14" spans="10:19" ht="36.75" customHeight="1">
      <c r="J14" s="126" t="s">
        <v>12</v>
      </c>
      <c r="S14" s="69" t="s">
        <v>7</v>
      </c>
    </row>
    <row r="15" spans="10:19" ht="33.6" customHeight="1">
      <c r="S15" s="28"/>
    </row>
    <row r="16" spans="10:19" ht="39.75" customHeight="1">
      <c r="S16" s="28"/>
    </row>
    <row r="17" spans="1:19" ht="33.6" customHeight="1">
      <c r="S17" s="28"/>
    </row>
    <row r="18" spans="1:19" ht="14.45" customHeight="1">
      <c r="H18" s="191" t="s">
        <v>13</v>
      </c>
      <c r="J18" s="191" t="s">
        <v>14</v>
      </c>
      <c r="K18" s="3"/>
      <c r="L18" s="191" t="s">
        <v>15</v>
      </c>
      <c r="S18" s="28"/>
    </row>
    <row r="19" spans="1:19" ht="37.15" customHeight="1">
      <c r="H19" s="192"/>
      <c r="J19" s="192"/>
      <c r="K19" s="3"/>
      <c r="L19" s="192"/>
    </row>
    <row r="20" spans="1:19" ht="21" customHeight="1">
      <c r="I20" s="3"/>
      <c r="J20" s="3"/>
      <c r="K20" s="3"/>
      <c r="M20" s="3"/>
      <c r="N20" s="3"/>
    </row>
    <row r="21" spans="1:19" ht="28.15" customHeight="1">
      <c r="M21" s="3"/>
      <c r="N21" s="3"/>
    </row>
    <row r="22" spans="1:19" ht="33.75" customHeight="1">
      <c r="M22" s="3"/>
      <c r="N22" s="3"/>
    </row>
    <row r="23" spans="1:19" ht="35.450000000000003" customHeight="1">
      <c r="M23" s="3"/>
      <c r="N23" s="3"/>
    </row>
    <row r="24" spans="1:19" ht="28.5" customHeight="1">
      <c r="D24" s="3"/>
      <c r="E24" s="3"/>
      <c r="F24" s="3"/>
      <c r="M24" s="3"/>
      <c r="N24" s="3"/>
    </row>
    <row r="25" spans="1:19" ht="28.15" customHeight="1">
      <c r="E25" s="8"/>
      <c r="F25" s="8"/>
      <c r="I25" s="127"/>
      <c r="J25" s="188" t="s">
        <v>18</v>
      </c>
      <c r="K25" s="189"/>
      <c r="L25" s="190"/>
    </row>
    <row r="26" spans="1:19" ht="29.25">
      <c r="E26" s="3"/>
      <c r="F26" s="3"/>
      <c r="I26" s="120" t="s">
        <v>36</v>
      </c>
      <c r="J26" s="123">
        <v>1</v>
      </c>
      <c r="K26" s="123">
        <v>2</v>
      </c>
      <c r="L26" s="123">
        <v>3</v>
      </c>
    </row>
    <row r="27" spans="1:19" ht="31.5">
      <c r="E27" s="3"/>
      <c r="F27" s="3"/>
      <c r="G27" s="3"/>
      <c r="H27" s="3"/>
      <c r="I27" s="121" t="s">
        <v>13</v>
      </c>
      <c r="J27" s="124">
        <v>0.94</v>
      </c>
      <c r="K27" s="124">
        <v>0.95</v>
      </c>
      <c r="L27" s="124">
        <v>0.92</v>
      </c>
    </row>
    <row r="28" spans="1:19" ht="25.5" customHeight="1">
      <c r="E28" s="3"/>
      <c r="F28" s="3"/>
      <c r="G28" s="3"/>
      <c r="H28" s="3"/>
      <c r="I28" s="122" t="s">
        <v>12</v>
      </c>
      <c r="J28" s="124">
        <v>0.86</v>
      </c>
      <c r="K28" s="124">
        <v>0.8</v>
      </c>
      <c r="L28" s="124">
        <v>0.9</v>
      </c>
    </row>
    <row r="29" spans="1:19" ht="36" customHeight="1">
      <c r="E29" s="3"/>
      <c r="F29" s="3"/>
      <c r="G29" s="3"/>
      <c r="H29" s="3"/>
      <c r="I29" s="121" t="s">
        <v>14</v>
      </c>
      <c r="J29" s="124">
        <v>0.9</v>
      </c>
      <c r="K29" s="124">
        <v>0.93</v>
      </c>
      <c r="L29" s="124">
        <v>0.95</v>
      </c>
      <c r="S29" s="69" t="s">
        <v>8</v>
      </c>
    </row>
    <row r="30" spans="1:19" ht="27.75" customHeight="1">
      <c r="A30" s="3"/>
      <c r="B30" s="3"/>
      <c r="C30" s="3"/>
      <c r="D30" s="3"/>
      <c r="E30" s="3"/>
      <c r="F30" s="3"/>
      <c r="G30" s="3"/>
      <c r="H30" s="3"/>
      <c r="I30" s="121" t="s">
        <v>15</v>
      </c>
      <c r="J30" s="124">
        <v>0.93</v>
      </c>
      <c r="K30" s="124">
        <v>0.95</v>
      </c>
      <c r="L30" s="124">
        <v>0.95</v>
      </c>
      <c r="S30" s="28"/>
    </row>
    <row r="31" spans="1:19" ht="27" customHeight="1">
      <c r="A31" s="3"/>
      <c r="B31" s="3"/>
      <c r="C31" s="3"/>
      <c r="D31" s="3"/>
      <c r="E31" s="3"/>
      <c r="F31" s="3"/>
      <c r="G31" s="3"/>
      <c r="H31" s="3"/>
      <c r="M31" s="3"/>
      <c r="N31" s="3"/>
      <c r="O31" s="3"/>
      <c r="P31" s="3"/>
      <c r="Q31" s="3"/>
      <c r="S31" s="28"/>
    </row>
    <row r="32" spans="1:19" ht="34.15" customHeight="1">
      <c r="A32" s="3"/>
      <c r="B32" s="3"/>
      <c r="C32" s="3"/>
      <c r="D32" s="3"/>
      <c r="E32" s="3"/>
      <c r="F32" s="3"/>
      <c r="G32" s="3"/>
      <c r="H32" s="3"/>
      <c r="M32" s="3"/>
      <c r="N32" s="3"/>
      <c r="O32" s="4"/>
      <c r="P32" s="6">
        <v>75</v>
      </c>
      <c r="Q32" s="6"/>
    </row>
    <row r="33" spans="1:20">
      <c r="A33" s="3"/>
      <c r="B33" s="3"/>
      <c r="C33" s="3"/>
      <c r="D33" s="3"/>
      <c r="E33" s="3"/>
      <c r="F33" s="3"/>
      <c r="G33" s="3"/>
      <c r="H33" s="3"/>
      <c r="O33" s="4"/>
      <c r="P33" s="6">
        <v>45</v>
      </c>
      <c r="Q33" s="6"/>
      <c r="R33" s="4"/>
    </row>
    <row r="34" spans="1:20">
      <c r="O34" s="4"/>
      <c r="P34" s="6">
        <v>25</v>
      </c>
      <c r="Q34" s="6"/>
      <c r="R34" s="4"/>
    </row>
    <row r="35" spans="1:20" ht="26.45" customHeight="1">
      <c r="O35" s="4"/>
      <c r="P35" s="6">
        <v>100</v>
      </c>
      <c r="Q35" s="6"/>
      <c r="R35" s="4"/>
    </row>
    <row r="36" spans="1:20">
      <c r="O36" s="4"/>
      <c r="P36" s="6">
        <v>100</v>
      </c>
      <c r="Q36" s="6"/>
      <c r="R36" s="4"/>
    </row>
    <row r="37" spans="1:20">
      <c r="O37" s="4"/>
      <c r="P37" s="5"/>
      <c r="Q37" s="5"/>
      <c r="R37" s="4"/>
    </row>
    <row r="38" spans="1:20">
      <c r="O38" s="4"/>
      <c r="P38" s="5"/>
      <c r="Q38" s="5"/>
      <c r="R38" s="4"/>
    </row>
    <row r="44" spans="1:20">
      <c r="T44" s="24"/>
    </row>
    <row r="45" spans="1:20">
      <c r="T45" s="24"/>
    </row>
    <row r="46" spans="1:20">
      <c r="T46" s="24"/>
    </row>
  </sheetData>
  <mergeCells count="4">
    <mergeCell ref="J25:L25"/>
    <mergeCell ref="H18:H19"/>
    <mergeCell ref="J18:J19"/>
    <mergeCell ref="L18:L19"/>
  </mergeCells>
  <pageMargins left="0.7" right="0.7" top="0.75" bottom="0.75" header="0.3" footer="0.3"/>
  <pageSetup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15:X37"/>
  <sheetViews>
    <sheetView zoomScale="60" zoomScaleNormal="60" workbookViewId="0">
      <selection activeCell="W7" sqref="W7"/>
    </sheetView>
  </sheetViews>
  <sheetFormatPr defaultColWidth="9.140625" defaultRowHeight="15"/>
  <cols>
    <col min="1" max="5" width="9.140625" style="1"/>
    <col min="6" max="7" width="17.140625" style="1" customWidth="1"/>
    <col min="8" max="8" width="20.28515625" style="1" customWidth="1"/>
    <col min="9" max="9" width="18.5703125" style="1" customWidth="1"/>
    <col min="10" max="10" width="10.140625" style="1" customWidth="1"/>
    <col min="11" max="11" width="15" style="1" customWidth="1"/>
    <col min="12" max="12" width="11.5703125" style="1" customWidth="1"/>
    <col min="13" max="14" width="9.140625" style="1"/>
    <col min="15" max="15" width="13.7109375" style="1" customWidth="1"/>
    <col min="16" max="16" width="11.140625" style="1" customWidth="1"/>
    <col min="17" max="17" width="12.28515625" style="1" customWidth="1"/>
    <col min="18" max="18" width="13" style="1" customWidth="1"/>
    <col min="19" max="19" width="11.5703125" style="1" customWidth="1"/>
    <col min="20" max="20" width="11.140625" style="1" customWidth="1"/>
    <col min="21" max="16384" width="9.140625" style="1"/>
  </cols>
  <sheetData>
    <row r="15" spans="6:21" ht="28.5">
      <c r="U15" s="18">
        <v>3</v>
      </c>
    </row>
    <row r="16" spans="6:21" ht="24.75" customHeight="1">
      <c r="F16" s="3"/>
      <c r="G16" s="3"/>
      <c r="H16" s="3"/>
      <c r="I16" s="3"/>
      <c r="J16" s="3"/>
      <c r="K16" s="3"/>
      <c r="L16" s="3"/>
      <c r="M16" s="3"/>
      <c r="N16" s="3"/>
      <c r="O16" s="3"/>
      <c r="P16" s="3"/>
      <c r="Q16" s="3"/>
      <c r="U16" s="18">
        <v>0</v>
      </c>
    </row>
    <row r="17" spans="6:24" ht="27.75" customHeight="1">
      <c r="F17" s="3"/>
      <c r="G17" s="3"/>
      <c r="H17" s="3"/>
      <c r="I17" s="3"/>
      <c r="K17" s="3"/>
      <c r="L17" s="3"/>
      <c r="M17" s="3"/>
      <c r="N17" s="9"/>
      <c r="O17" s="3"/>
      <c r="P17" s="3"/>
      <c r="Q17" s="3"/>
      <c r="U17" s="18">
        <v>8</v>
      </c>
    </row>
    <row r="18" spans="6:24" ht="20.45" customHeight="1">
      <c r="F18" s="3"/>
      <c r="G18" s="3"/>
      <c r="H18" s="3"/>
      <c r="I18" s="3"/>
      <c r="K18" s="3"/>
      <c r="L18" s="3"/>
      <c r="M18" s="3"/>
      <c r="N18" s="3"/>
      <c r="O18" s="3"/>
      <c r="P18" s="3"/>
      <c r="Q18" s="3"/>
      <c r="U18" s="18">
        <v>9</v>
      </c>
    </row>
    <row r="19" spans="6:24" ht="21" customHeight="1">
      <c r="F19" s="3"/>
      <c r="G19" s="3"/>
      <c r="H19" s="3"/>
      <c r="I19" s="3"/>
      <c r="K19" s="3"/>
      <c r="L19" s="3"/>
      <c r="M19" s="3"/>
      <c r="N19" s="3"/>
      <c r="O19" s="3"/>
      <c r="P19" s="3"/>
      <c r="Q19" s="3"/>
      <c r="U19" s="18">
        <v>6</v>
      </c>
    </row>
    <row r="20" spans="6:24" ht="21" customHeight="1">
      <c r="F20" s="3"/>
      <c r="G20" s="3"/>
      <c r="H20" s="3"/>
      <c r="I20" s="3"/>
      <c r="K20" s="3"/>
      <c r="L20" s="3"/>
      <c r="M20" s="3"/>
      <c r="N20" s="3"/>
      <c r="O20" s="3"/>
      <c r="P20" s="6">
        <v>75</v>
      </c>
      <c r="Q20" s="6"/>
      <c r="U20" s="18">
        <v>7</v>
      </c>
    </row>
    <row r="21" spans="6:24" ht="19.149999999999999" customHeight="1">
      <c r="F21" s="3"/>
      <c r="G21" s="3"/>
      <c r="H21" s="3"/>
      <c r="I21" s="3"/>
      <c r="K21" s="3"/>
      <c r="L21" s="3"/>
      <c r="M21" s="3"/>
      <c r="P21" s="6">
        <v>45</v>
      </c>
      <c r="Q21" s="6"/>
      <c r="U21" s="18">
        <v>4</v>
      </c>
    </row>
    <row r="22" spans="6:24" ht="28.5">
      <c r="F22" s="3"/>
      <c r="G22" s="3"/>
      <c r="H22" s="3"/>
      <c r="I22" s="3"/>
      <c r="K22" s="3"/>
      <c r="L22" s="3"/>
      <c r="M22" s="3"/>
      <c r="P22" s="6">
        <v>25</v>
      </c>
      <c r="Q22" s="6"/>
      <c r="U22" s="18">
        <v>9</v>
      </c>
    </row>
    <row r="23" spans="6:24" ht="25.5" customHeight="1">
      <c r="F23" s="3"/>
      <c r="G23" s="3"/>
      <c r="H23" s="3"/>
      <c r="I23" s="3"/>
      <c r="K23" s="3"/>
      <c r="L23" s="3"/>
      <c r="M23" s="3"/>
      <c r="P23" s="6">
        <v>100</v>
      </c>
      <c r="Q23" s="6"/>
      <c r="U23" s="18">
        <v>8</v>
      </c>
    </row>
    <row r="24" spans="6:24" ht="25.5" customHeight="1">
      <c r="F24" s="3"/>
      <c r="G24" s="3"/>
      <c r="H24" s="3"/>
      <c r="I24" s="3"/>
      <c r="K24" s="3"/>
      <c r="L24" s="3"/>
      <c r="M24" s="3"/>
      <c r="P24" s="5"/>
      <c r="Q24" s="5"/>
    </row>
    <row r="25" spans="6:24">
      <c r="F25" s="3"/>
      <c r="G25" s="3"/>
      <c r="H25" s="3"/>
      <c r="I25" s="3"/>
      <c r="K25" s="3"/>
      <c r="L25" s="3"/>
      <c r="M25" s="3"/>
      <c r="P25" s="5"/>
      <c r="Q25" s="5"/>
      <c r="W25" s="144">
        <f>SQRT(6)</f>
        <v>2.4494897427831779</v>
      </c>
      <c r="X25" s="144"/>
    </row>
    <row r="26" spans="6:24">
      <c r="F26" s="3"/>
      <c r="G26" s="3"/>
      <c r="H26" s="3"/>
      <c r="I26" s="3"/>
      <c r="K26" s="3"/>
      <c r="L26" s="3"/>
      <c r="M26" s="3"/>
      <c r="W26" s="144"/>
      <c r="X26" s="144"/>
    </row>
    <row r="27" spans="6:24">
      <c r="F27" s="3"/>
      <c r="G27" s="3"/>
      <c r="H27" s="3"/>
      <c r="I27" s="3"/>
      <c r="K27" s="3"/>
      <c r="L27" s="3"/>
      <c r="M27" s="3"/>
      <c r="W27" s="144"/>
      <c r="X27" s="144"/>
    </row>
    <row r="30" spans="6:24">
      <c r="W30" s="145">
        <f>6+3*2.45</f>
        <v>13.350000000000001</v>
      </c>
      <c r="X30" s="145"/>
    </row>
    <row r="31" spans="6:24">
      <c r="W31" s="145"/>
      <c r="X31" s="145"/>
    </row>
    <row r="32" spans="6:24">
      <c r="W32" s="145"/>
      <c r="X32" s="145"/>
    </row>
    <row r="35" spans="23:24">
      <c r="W35" s="145">
        <f>6-3*2.45</f>
        <v>-1.3500000000000005</v>
      </c>
      <c r="X35" s="145"/>
    </row>
    <row r="36" spans="23:24">
      <c r="W36" s="145"/>
      <c r="X36" s="145"/>
    </row>
    <row r="37" spans="23:24">
      <c r="W37" s="145"/>
      <c r="X37" s="145"/>
    </row>
  </sheetData>
  <mergeCells count="3">
    <mergeCell ref="W25:X27"/>
    <mergeCell ref="W30:X32"/>
    <mergeCell ref="W35:X37"/>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7:V51"/>
  <sheetViews>
    <sheetView zoomScale="60" zoomScaleNormal="60" workbookViewId="0">
      <selection activeCell="Q24" sqref="Q24:R27"/>
    </sheetView>
  </sheetViews>
  <sheetFormatPr defaultColWidth="9.140625" defaultRowHeight="15"/>
  <cols>
    <col min="1" max="6" width="9.140625" style="1"/>
    <col min="7" max="7" width="10.140625" style="1" customWidth="1"/>
    <col min="8" max="11" width="9.140625" style="1"/>
    <col min="12" max="12" width="13.7109375" style="1" customWidth="1"/>
    <col min="13" max="13" width="12.42578125" style="1" customWidth="1"/>
    <col min="14" max="16" width="11.140625" style="1" customWidth="1"/>
    <col min="17" max="17" width="12.28515625" style="1" customWidth="1"/>
    <col min="18" max="18" width="13" style="1" customWidth="1"/>
    <col min="19" max="19" width="11.42578125" style="1" customWidth="1"/>
    <col min="20" max="20" width="11.140625" style="1" customWidth="1"/>
    <col min="21" max="21" width="12.28515625" style="1" customWidth="1"/>
    <col min="22" max="22" width="10.42578125" style="1" customWidth="1"/>
    <col min="23" max="23" width="13.7109375" style="1" customWidth="1"/>
    <col min="24" max="24" width="17.28515625" style="1" customWidth="1"/>
    <col min="25" max="25" width="13.42578125" style="1" customWidth="1"/>
    <col min="26" max="262" width="9.140625" style="1"/>
    <col min="263" max="263" width="10.140625" style="1" customWidth="1"/>
    <col min="264" max="267" width="9.140625" style="1"/>
    <col min="268" max="268" width="13.7109375" style="1" customWidth="1"/>
    <col min="269" max="269" width="12.42578125" style="1" customWidth="1"/>
    <col min="270" max="272" width="11.140625" style="1" customWidth="1"/>
    <col min="273" max="273" width="12.28515625" style="1" customWidth="1"/>
    <col min="274" max="274" width="13" style="1" customWidth="1"/>
    <col min="275" max="275" width="11.42578125" style="1" customWidth="1"/>
    <col min="276" max="276" width="11.140625" style="1" customWidth="1"/>
    <col min="277" max="277" width="12.28515625" style="1" customWidth="1"/>
    <col min="278" max="278" width="10.42578125" style="1" customWidth="1"/>
    <col min="279" max="279" width="13.7109375" style="1" customWidth="1"/>
    <col min="280" max="280" width="17.28515625" style="1" customWidth="1"/>
    <col min="281" max="281" width="13.42578125" style="1" customWidth="1"/>
    <col min="282" max="518" width="9.140625" style="1"/>
    <col min="519" max="519" width="10.140625" style="1" customWidth="1"/>
    <col min="520" max="523" width="9.140625" style="1"/>
    <col min="524" max="524" width="13.7109375" style="1" customWidth="1"/>
    <col min="525" max="525" width="12.42578125" style="1" customWidth="1"/>
    <col min="526" max="528" width="11.140625" style="1" customWidth="1"/>
    <col min="529" max="529" width="12.28515625" style="1" customWidth="1"/>
    <col min="530" max="530" width="13" style="1" customWidth="1"/>
    <col min="531" max="531" width="11.42578125" style="1" customWidth="1"/>
    <col min="532" max="532" width="11.140625" style="1" customWidth="1"/>
    <col min="533" max="533" width="12.28515625" style="1" customWidth="1"/>
    <col min="534" max="534" width="10.42578125" style="1" customWidth="1"/>
    <col min="535" max="535" width="13.7109375" style="1" customWidth="1"/>
    <col min="536" max="536" width="17.28515625" style="1" customWidth="1"/>
    <col min="537" max="537" width="13.42578125" style="1" customWidth="1"/>
    <col min="538" max="774" width="9.140625" style="1"/>
    <col min="775" max="775" width="10.140625" style="1" customWidth="1"/>
    <col min="776" max="779" width="9.140625" style="1"/>
    <col min="780" max="780" width="13.7109375" style="1" customWidth="1"/>
    <col min="781" max="781" width="12.42578125" style="1" customWidth="1"/>
    <col min="782" max="784" width="11.140625" style="1" customWidth="1"/>
    <col min="785" max="785" width="12.28515625" style="1" customWidth="1"/>
    <col min="786" max="786" width="13" style="1" customWidth="1"/>
    <col min="787" max="787" width="11.42578125" style="1" customWidth="1"/>
    <col min="788" max="788" width="11.140625" style="1" customWidth="1"/>
    <col min="789" max="789" width="12.28515625" style="1" customWidth="1"/>
    <col min="790" max="790" width="10.42578125" style="1" customWidth="1"/>
    <col min="791" max="791" width="13.7109375" style="1" customWidth="1"/>
    <col min="792" max="792" width="17.28515625" style="1" customWidth="1"/>
    <col min="793" max="793" width="13.42578125" style="1" customWidth="1"/>
    <col min="794" max="1030" width="9.140625" style="1"/>
    <col min="1031" max="1031" width="10.140625" style="1" customWidth="1"/>
    <col min="1032" max="1035" width="9.140625" style="1"/>
    <col min="1036" max="1036" width="13.7109375" style="1" customWidth="1"/>
    <col min="1037" max="1037" width="12.42578125" style="1" customWidth="1"/>
    <col min="1038" max="1040" width="11.140625" style="1" customWidth="1"/>
    <col min="1041" max="1041" width="12.28515625" style="1" customWidth="1"/>
    <col min="1042" max="1042" width="13" style="1" customWidth="1"/>
    <col min="1043" max="1043" width="11.42578125" style="1" customWidth="1"/>
    <col min="1044" max="1044" width="11.140625" style="1" customWidth="1"/>
    <col min="1045" max="1045" width="12.28515625" style="1" customWidth="1"/>
    <col min="1046" max="1046" width="10.42578125" style="1" customWidth="1"/>
    <col min="1047" max="1047" width="13.7109375" style="1" customWidth="1"/>
    <col min="1048" max="1048" width="17.28515625" style="1" customWidth="1"/>
    <col min="1049" max="1049" width="13.42578125" style="1" customWidth="1"/>
    <col min="1050" max="1286" width="9.140625" style="1"/>
    <col min="1287" max="1287" width="10.140625" style="1" customWidth="1"/>
    <col min="1288" max="1291" width="9.140625" style="1"/>
    <col min="1292" max="1292" width="13.7109375" style="1" customWidth="1"/>
    <col min="1293" max="1293" width="12.42578125" style="1" customWidth="1"/>
    <col min="1294" max="1296" width="11.140625" style="1" customWidth="1"/>
    <col min="1297" max="1297" width="12.28515625" style="1" customWidth="1"/>
    <col min="1298" max="1298" width="13" style="1" customWidth="1"/>
    <col min="1299" max="1299" width="11.42578125" style="1" customWidth="1"/>
    <col min="1300" max="1300" width="11.140625" style="1" customWidth="1"/>
    <col min="1301" max="1301" width="12.28515625" style="1" customWidth="1"/>
    <col min="1302" max="1302" width="10.42578125" style="1" customWidth="1"/>
    <col min="1303" max="1303" width="13.7109375" style="1" customWidth="1"/>
    <col min="1304" max="1304" width="17.28515625" style="1" customWidth="1"/>
    <col min="1305" max="1305" width="13.42578125" style="1" customWidth="1"/>
    <col min="1306" max="1542" width="9.140625" style="1"/>
    <col min="1543" max="1543" width="10.140625" style="1" customWidth="1"/>
    <col min="1544" max="1547" width="9.140625" style="1"/>
    <col min="1548" max="1548" width="13.7109375" style="1" customWidth="1"/>
    <col min="1549" max="1549" width="12.42578125" style="1" customWidth="1"/>
    <col min="1550" max="1552" width="11.140625" style="1" customWidth="1"/>
    <col min="1553" max="1553" width="12.28515625" style="1" customWidth="1"/>
    <col min="1554" max="1554" width="13" style="1" customWidth="1"/>
    <col min="1555" max="1555" width="11.42578125" style="1" customWidth="1"/>
    <col min="1556" max="1556" width="11.140625" style="1" customWidth="1"/>
    <col min="1557" max="1557" width="12.28515625" style="1" customWidth="1"/>
    <col min="1558" max="1558" width="10.42578125" style="1" customWidth="1"/>
    <col min="1559" max="1559" width="13.7109375" style="1" customWidth="1"/>
    <col min="1560" max="1560" width="17.28515625" style="1" customWidth="1"/>
    <col min="1561" max="1561" width="13.42578125" style="1" customWidth="1"/>
    <col min="1562" max="1798" width="9.140625" style="1"/>
    <col min="1799" max="1799" width="10.140625" style="1" customWidth="1"/>
    <col min="1800" max="1803" width="9.140625" style="1"/>
    <col min="1804" max="1804" width="13.7109375" style="1" customWidth="1"/>
    <col min="1805" max="1805" width="12.42578125" style="1" customWidth="1"/>
    <col min="1806" max="1808" width="11.140625" style="1" customWidth="1"/>
    <col min="1809" max="1809" width="12.28515625" style="1" customWidth="1"/>
    <col min="1810" max="1810" width="13" style="1" customWidth="1"/>
    <col min="1811" max="1811" width="11.42578125" style="1" customWidth="1"/>
    <col min="1812" max="1812" width="11.140625" style="1" customWidth="1"/>
    <col min="1813" max="1813" width="12.28515625" style="1" customWidth="1"/>
    <col min="1814" max="1814" width="10.42578125" style="1" customWidth="1"/>
    <col min="1815" max="1815" width="13.7109375" style="1" customWidth="1"/>
    <col min="1816" max="1816" width="17.28515625" style="1" customWidth="1"/>
    <col min="1817" max="1817" width="13.42578125" style="1" customWidth="1"/>
    <col min="1818" max="2054" width="9.140625" style="1"/>
    <col min="2055" max="2055" width="10.140625" style="1" customWidth="1"/>
    <col min="2056" max="2059" width="9.140625" style="1"/>
    <col min="2060" max="2060" width="13.7109375" style="1" customWidth="1"/>
    <col min="2061" max="2061" width="12.42578125" style="1" customWidth="1"/>
    <col min="2062" max="2064" width="11.140625" style="1" customWidth="1"/>
    <col min="2065" max="2065" width="12.28515625" style="1" customWidth="1"/>
    <col min="2066" max="2066" width="13" style="1" customWidth="1"/>
    <col min="2067" max="2067" width="11.42578125" style="1" customWidth="1"/>
    <col min="2068" max="2068" width="11.140625" style="1" customWidth="1"/>
    <col min="2069" max="2069" width="12.28515625" style="1" customWidth="1"/>
    <col min="2070" max="2070" width="10.42578125" style="1" customWidth="1"/>
    <col min="2071" max="2071" width="13.7109375" style="1" customWidth="1"/>
    <col min="2072" max="2072" width="17.28515625" style="1" customWidth="1"/>
    <col min="2073" max="2073" width="13.42578125" style="1" customWidth="1"/>
    <col min="2074" max="2310" width="9.140625" style="1"/>
    <col min="2311" max="2311" width="10.140625" style="1" customWidth="1"/>
    <col min="2312" max="2315" width="9.140625" style="1"/>
    <col min="2316" max="2316" width="13.7109375" style="1" customWidth="1"/>
    <col min="2317" max="2317" width="12.42578125" style="1" customWidth="1"/>
    <col min="2318" max="2320" width="11.140625" style="1" customWidth="1"/>
    <col min="2321" max="2321" width="12.28515625" style="1" customWidth="1"/>
    <col min="2322" max="2322" width="13" style="1" customWidth="1"/>
    <col min="2323" max="2323" width="11.42578125" style="1" customWidth="1"/>
    <col min="2324" max="2324" width="11.140625" style="1" customWidth="1"/>
    <col min="2325" max="2325" width="12.28515625" style="1" customWidth="1"/>
    <col min="2326" max="2326" width="10.42578125" style="1" customWidth="1"/>
    <col min="2327" max="2327" width="13.7109375" style="1" customWidth="1"/>
    <col min="2328" max="2328" width="17.28515625" style="1" customWidth="1"/>
    <col min="2329" max="2329" width="13.42578125" style="1" customWidth="1"/>
    <col min="2330" max="2566" width="9.140625" style="1"/>
    <col min="2567" max="2567" width="10.140625" style="1" customWidth="1"/>
    <col min="2568" max="2571" width="9.140625" style="1"/>
    <col min="2572" max="2572" width="13.7109375" style="1" customWidth="1"/>
    <col min="2573" max="2573" width="12.42578125" style="1" customWidth="1"/>
    <col min="2574" max="2576" width="11.140625" style="1" customWidth="1"/>
    <col min="2577" max="2577" width="12.28515625" style="1" customWidth="1"/>
    <col min="2578" max="2578" width="13" style="1" customWidth="1"/>
    <col min="2579" max="2579" width="11.42578125" style="1" customWidth="1"/>
    <col min="2580" max="2580" width="11.140625" style="1" customWidth="1"/>
    <col min="2581" max="2581" width="12.28515625" style="1" customWidth="1"/>
    <col min="2582" max="2582" width="10.42578125" style="1" customWidth="1"/>
    <col min="2583" max="2583" width="13.7109375" style="1" customWidth="1"/>
    <col min="2584" max="2584" width="17.28515625" style="1" customWidth="1"/>
    <col min="2585" max="2585" width="13.42578125" style="1" customWidth="1"/>
    <col min="2586" max="2822" width="9.140625" style="1"/>
    <col min="2823" max="2823" width="10.140625" style="1" customWidth="1"/>
    <col min="2824" max="2827" width="9.140625" style="1"/>
    <col min="2828" max="2828" width="13.7109375" style="1" customWidth="1"/>
    <col min="2829" max="2829" width="12.42578125" style="1" customWidth="1"/>
    <col min="2830" max="2832" width="11.140625" style="1" customWidth="1"/>
    <col min="2833" max="2833" width="12.28515625" style="1" customWidth="1"/>
    <col min="2834" max="2834" width="13" style="1" customWidth="1"/>
    <col min="2835" max="2835" width="11.42578125" style="1" customWidth="1"/>
    <col min="2836" max="2836" width="11.140625" style="1" customWidth="1"/>
    <col min="2837" max="2837" width="12.28515625" style="1" customWidth="1"/>
    <col min="2838" max="2838" width="10.42578125" style="1" customWidth="1"/>
    <col min="2839" max="2839" width="13.7109375" style="1" customWidth="1"/>
    <col min="2840" max="2840" width="17.28515625" style="1" customWidth="1"/>
    <col min="2841" max="2841" width="13.42578125" style="1" customWidth="1"/>
    <col min="2842" max="3078" width="9.140625" style="1"/>
    <col min="3079" max="3079" width="10.140625" style="1" customWidth="1"/>
    <col min="3080" max="3083" width="9.140625" style="1"/>
    <col min="3084" max="3084" width="13.7109375" style="1" customWidth="1"/>
    <col min="3085" max="3085" width="12.42578125" style="1" customWidth="1"/>
    <col min="3086" max="3088" width="11.140625" style="1" customWidth="1"/>
    <col min="3089" max="3089" width="12.28515625" style="1" customWidth="1"/>
    <col min="3090" max="3090" width="13" style="1" customWidth="1"/>
    <col min="3091" max="3091" width="11.42578125" style="1" customWidth="1"/>
    <col min="3092" max="3092" width="11.140625" style="1" customWidth="1"/>
    <col min="3093" max="3093" width="12.28515625" style="1" customWidth="1"/>
    <col min="3094" max="3094" width="10.42578125" style="1" customWidth="1"/>
    <col min="3095" max="3095" width="13.7109375" style="1" customWidth="1"/>
    <col min="3096" max="3096" width="17.28515625" style="1" customWidth="1"/>
    <col min="3097" max="3097" width="13.42578125" style="1" customWidth="1"/>
    <col min="3098" max="3334" width="9.140625" style="1"/>
    <col min="3335" max="3335" width="10.140625" style="1" customWidth="1"/>
    <col min="3336" max="3339" width="9.140625" style="1"/>
    <col min="3340" max="3340" width="13.7109375" style="1" customWidth="1"/>
    <col min="3341" max="3341" width="12.42578125" style="1" customWidth="1"/>
    <col min="3342" max="3344" width="11.140625" style="1" customWidth="1"/>
    <col min="3345" max="3345" width="12.28515625" style="1" customWidth="1"/>
    <col min="3346" max="3346" width="13" style="1" customWidth="1"/>
    <col min="3347" max="3347" width="11.42578125" style="1" customWidth="1"/>
    <col min="3348" max="3348" width="11.140625" style="1" customWidth="1"/>
    <col min="3349" max="3349" width="12.28515625" style="1" customWidth="1"/>
    <col min="3350" max="3350" width="10.42578125" style="1" customWidth="1"/>
    <col min="3351" max="3351" width="13.7109375" style="1" customWidth="1"/>
    <col min="3352" max="3352" width="17.28515625" style="1" customWidth="1"/>
    <col min="3353" max="3353" width="13.42578125" style="1" customWidth="1"/>
    <col min="3354" max="3590" width="9.140625" style="1"/>
    <col min="3591" max="3591" width="10.140625" style="1" customWidth="1"/>
    <col min="3592" max="3595" width="9.140625" style="1"/>
    <col min="3596" max="3596" width="13.7109375" style="1" customWidth="1"/>
    <col min="3597" max="3597" width="12.42578125" style="1" customWidth="1"/>
    <col min="3598" max="3600" width="11.140625" style="1" customWidth="1"/>
    <col min="3601" max="3601" width="12.28515625" style="1" customWidth="1"/>
    <col min="3602" max="3602" width="13" style="1" customWidth="1"/>
    <col min="3603" max="3603" width="11.42578125" style="1" customWidth="1"/>
    <col min="3604" max="3604" width="11.140625" style="1" customWidth="1"/>
    <col min="3605" max="3605" width="12.28515625" style="1" customWidth="1"/>
    <col min="3606" max="3606" width="10.42578125" style="1" customWidth="1"/>
    <col min="3607" max="3607" width="13.7109375" style="1" customWidth="1"/>
    <col min="3608" max="3608" width="17.28515625" style="1" customWidth="1"/>
    <col min="3609" max="3609" width="13.42578125" style="1" customWidth="1"/>
    <col min="3610" max="3846" width="9.140625" style="1"/>
    <col min="3847" max="3847" width="10.140625" style="1" customWidth="1"/>
    <col min="3848" max="3851" width="9.140625" style="1"/>
    <col min="3852" max="3852" width="13.7109375" style="1" customWidth="1"/>
    <col min="3853" max="3853" width="12.42578125" style="1" customWidth="1"/>
    <col min="3854" max="3856" width="11.140625" style="1" customWidth="1"/>
    <col min="3857" max="3857" width="12.28515625" style="1" customWidth="1"/>
    <col min="3858" max="3858" width="13" style="1" customWidth="1"/>
    <col min="3859" max="3859" width="11.42578125" style="1" customWidth="1"/>
    <col min="3860" max="3860" width="11.140625" style="1" customWidth="1"/>
    <col min="3861" max="3861" width="12.28515625" style="1" customWidth="1"/>
    <col min="3862" max="3862" width="10.42578125" style="1" customWidth="1"/>
    <col min="3863" max="3863" width="13.7109375" style="1" customWidth="1"/>
    <col min="3864" max="3864" width="17.28515625" style="1" customWidth="1"/>
    <col min="3865" max="3865" width="13.42578125" style="1" customWidth="1"/>
    <col min="3866" max="4102" width="9.140625" style="1"/>
    <col min="4103" max="4103" width="10.140625" style="1" customWidth="1"/>
    <col min="4104" max="4107" width="9.140625" style="1"/>
    <col min="4108" max="4108" width="13.7109375" style="1" customWidth="1"/>
    <col min="4109" max="4109" width="12.42578125" style="1" customWidth="1"/>
    <col min="4110" max="4112" width="11.140625" style="1" customWidth="1"/>
    <col min="4113" max="4113" width="12.28515625" style="1" customWidth="1"/>
    <col min="4114" max="4114" width="13" style="1" customWidth="1"/>
    <col min="4115" max="4115" width="11.42578125" style="1" customWidth="1"/>
    <col min="4116" max="4116" width="11.140625" style="1" customWidth="1"/>
    <col min="4117" max="4117" width="12.28515625" style="1" customWidth="1"/>
    <col min="4118" max="4118" width="10.42578125" style="1" customWidth="1"/>
    <col min="4119" max="4119" width="13.7109375" style="1" customWidth="1"/>
    <col min="4120" max="4120" width="17.28515625" style="1" customWidth="1"/>
    <col min="4121" max="4121" width="13.42578125" style="1" customWidth="1"/>
    <col min="4122" max="4358" width="9.140625" style="1"/>
    <col min="4359" max="4359" width="10.140625" style="1" customWidth="1"/>
    <col min="4360" max="4363" width="9.140625" style="1"/>
    <col min="4364" max="4364" width="13.7109375" style="1" customWidth="1"/>
    <col min="4365" max="4365" width="12.42578125" style="1" customWidth="1"/>
    <col min="4366" max="4368" width="11.140625" style="1" customWidth="1"/>
    <col min="4369" max="4369" width="12.28515625" style="1" customWidth="1"/>
    <col min="4370" max="4370" width="13" style="1" customWidth="1"/>
    <col min="4371" max="4371" width="11.42578125" style="1" customWidth="1"/>
    <col min="4372" max="4372" width="11.140625" style="1" customWidth="1"/>
    <col min="4373" max="4373" width="12.28515625" style="1" customWidth="1"/>
    <col min="4374" max="4374" width="10.42578125" style="1" customWidth="1"/>
    <col min="4375" max="4375" width="13.7109375" style="1" customWidth="1"/>
    <col min="4376" max="4376" width="17.28515625" style="1" customWidth="1"/>
    <col min="4377" max="4377" width="13.42578125" style="1" customWidth="1"/>
    <col min="4378" max="4614" width="9.140625" style="1"/>
    <col min="4615" max="4615" width="10.140625" style="1" customWidth="1"/>
    <col min="4616" max="4619" width="9.140625" style="1"/>
    <col min="4620" max="4620" width="13.7109375" style="1" customWidth="1"/>
    <col min="4621" max="4621" width="12.42578125" style="1" customWidth="1"/>
    <col min="4622" max="4624" width="11.140625" style="1" customWidth="1"/>
    <col min="4625" max="4625" width="12.28515625" style="1" customWidth="1"/>
    <col min="4626" max="4626" width="13" style="1" customWidth="1"/>
    <col min="4627" max="4627" width="11.42578125" style="1" customWidth="1"/>
    <col min="4628" max="4628" width="11.140625" style="1" customWidth="1"/>
    <col min="4629" max="4629" width="12.28515625" style="1" customWidth="1"/>
    <col min="4630" max="4630" width="10.42578125" style="1" customWidth="1"/>
    <col min="4631" max="4631" width="13.7109375" style="1" customWidth="1"/>
    <col min="4632" max="4632" width="17.28515625" style="1" customWidth="1"/>
    <col min="4633" max="4633" width="13.42578125" style="1" customWidth="1"/>
    <col min="4634" max="4870" width="9.140625" style="1"/>
    <col min="4871" max="4871" width="10.140625" style="1" customWidth="1"/>
    <col min="4872" max="4875" width="9.140625" style="1"/>
    <col min="4876" max="4876" width="13.7109375" style="1" customWidth="1"/>
    <col min="4877" max="4877" width="12.42578125" style="1" customWidth="1"/>
    <col min="4878" max="4880" width="11.140625" style="1" customWidth="1"/>
    <col min="4881" max="4881" width="12.28515625" style="1" customWidth="1"/>
    <col min="4882" max="4882" width="13" style="1" customWidth="1"/>
    <col min="4883" max="4883" width="11.42578125" style="1" customWidth="1"/>
    <col min="4884" max="4884" width="11.140625" style="1" customWidth="1"/>
    <col min="4885" max="4885" width="12.28515625" style="1" customWidth="1"/>
    <col min="4886" max="4886" width="10.42578125" style="1" customWidth="1"/>
    <col min="4887" max="4887" width="13.7109375" style="1" customWidth="1"/>
    <col min="4888" max="4888" width="17.28515625" style="1" customWidth="1"/>
    <col min="4889" max="4889" width="13.42578125" style="1" customWidth="1"/>
    <col min="4890" max="5126" width="9.140625" style="1"/>
    <col min="5127" max="5127" width="10.140625" style="1" customWidth="1"/>
    <col min="5128" max="5131" width="9.140625" style="1"/>
    <col min="5132" max="5132" width="13.7109375" style="1" customWidth="1"/>
    <col min="5133" max="5133" width="12.42578125" style="1" customWidth="1"/>
    <col min="5134" max="5136" width="11.140625" style="1" customWidth="1"/>
    <col min="5137" max="5137" width="12.28515625" style="1" customWidth="1"/>
    <col min="5138" max="5138" width="13" style="1" customWidth="1"/>
    <col min="5139" max="5139" width="11.42578125" style="1" customWidth="1"/>
    <col min="5140" max="5140" width="11.140625" style="1" customWidth="1"/>
    <col min="5141" max="5141" width="12.28515625" style="1" customWidth="1"/>
    <col min="5142" max="5142" width="10.42578125" style="1" customWidth="1"/>
    <col min="5143" max="5143" width="13.7109375" style="1" customWidth="1"/>
    <col min="5144" max="5144" width="17.28515625" style="1" customWidth="1"/>
    <col min="5145" max="5145" width="13.42578125" style="1" customWidth="1"/>
    <col min="5146" max="5382" width="9.140625" style="1"/>
    <col min="5383" max="5383" width="10.140625" style="1" customWidth="1"/>
    <col min="5384" max="5387" width="9.140625" style="1"/>
    <col min="5388" max="5388" width="13.7109375" style="1" customWidth="1"/>
    <col min="5389" max="5389" width="12.42578125" style="1" customWidth="1"/>
    <col min="5390" max="5392" width="11.140625" style="1" customWidth="1"/>
    <col min="5393" max="5393" width="12.28515625" style="1" customWidth="1"/>
    <col min="5394" max="5394" width="13" style="1" customWidth="1"/>
    <col min="5395" max="5395" width="11.42578125" style="1" customWidth="1"/>
    <col min="5396" max="5396" width="11.140625" style="1" customWidth="1"/>
    <col min="5397" max="5397" width="12.28515625" style="1" customWidth="1"/>
    <col min="5398" max="5398" width="10.42578125" style="1" customWidth="1"/>
    <col min="5399" max="5399" width="13.7109375" style="1" customWidth="1"/>
    <col min="5400" max="5400" width="17.28515625" style="1" customWidth="1"/>
    <col min="5401" max="5401" width="13.42578125" style="1" customWidth="1"/>
    <col min="5402" max="5638" width="9.140625" style="1"/>
    <col min="5639" max="5639" width="10.140625" style="1" customWidth="1"/>
    <col min="5640" max="5643" width="9.140625" style="1"/>
    <col min="5644" max="5644" width="13.7109375" style="1" customWidth="1"/>
    <col min="5645" max="5645" width="12.42578125" style="1" customWidth="1"/>
    <col min="5646" max="5648" width="11.140625" style="1" customWidth="1"/>
    <col min="5649" max="5649" width="12.28515625" style="1" customWidth="1"/>
    <col min="5650" max="5650" width="13" style="1" customWidth="1"/>
    <col min="5651" max="5651" width="11.42578125" style="1" customWidth="1"/>
    <col min="5652" max="5652" width="11.140625" style="1" customWidth="1"/>
    <col min="5653" max="5653" width="12.28515625" style="1" customWidth="1"/>
    <col min="5654" max="5654" width="10.42578125" style="1" customWidth="1"/>
    <col min="5655" max="5655" width="13.7109375" style="1" customWidth="1"/>
    <col min="5656" max="5656" width="17.28515625" style="1" customWidth="1"/>
    <col min="5657" max="5657" width="13.42578125" style="1" customWidth="1"/>
    <col min="5658" max="5894" width="9.140625" style="1"/>
    <col min="5895" max="5895" width="10.140625" style="1" customWidth="1"/>
    <col min="5896" max="5899" width="9.140625" style="1"/>
    <col min="5900" max="5900" width="13.7109375" style="1" customWidth="1"/>
    <col min="5901" max="5901" width="12.42578125" style="1" customWidth="1"/>
    <col min="5902" max="5904" width="11.140625" style="1" customWidth="1"/>
    <col min="5905" max="5905" width="12.28515625" style="1" customWidth="1"/>
    <col min="5906" max="5906" width="13" style="1" customWidth="1"/>
    <col min="5907" max="5907" width="11.42578125" style="1" customWidth="1"/>
    <col min="5908" max="5908" width="11.140625" style="1" customWidth="1"/>
    <col min="5909" max="5909" width="12.28515625" style="1" customWidth="1"/>
    <col min="5910" max="5910" width="10.42578125" style="1" customWidth="1"/>
    <col min="5911" max="5911" width="13.7109375" style="1" customWidth="1"/>
    <col min="5912" max="5912" width="17.28515625" style="1" customWidth="1"/>
    <col min="5913" max="5913" width="13.42578125" style="1" customWidth="1"/>
    <col min="5914" max="6150" width="9.140625" style="1"/>
    <col min="6151" max="6151" width="10.140625" style="1" customWidth="1"/>
    <col min="6152" max="6155" width="9.140625" style="1"/>
    <col min="6156" max="6156" width="13.7109375" style="1" customWidth="1"/>
    <col min="6157" max="6157" width="12.42578125" style="1" customWidth="1"/>
    <col min="6158" max="6160" width="11.140625" style="1" customWidth="1"/>
    <col min="6161" max="6161" width="12.28515625" style="1" customWidth="1"/>
    <col min="6162" max="6162" width="13" style="1" customWidth="1"/>
    <col min="6163" max="6163" width="11.42578125" style="1" customWidth="1"/>
    <col min="6164" max="6164" width="11.140625" style="1" customWidth="1"/>
    <col min="6165" max="6165" width="12.28515625" style="1" customWidth="1"/>
    <col min="6166" max="6166" width="10.42578125" style="1" customWidth="1"/>
    <col min="6167" max="6167" width="13.7109375" style="1" customWidth="1"/>
    <col min="6168" max="6168" width="17.28515625" style="1" customWidth="1"/>
    <col min="6169" max="6169" width="13.42578125" style="1" customWidth="1"/>
    <col min="6170" max="6406" width="9.140625" style="1"/>
    <col min="6407" max="6407" width="10.140625" style="1" customWidth="1"/>
    <col min="6408" max="6411" width="9.140625" style="1"/>
    <col min="6412" max="6412" width="13.7109375" style="1" customWidth="1"/>
    <col min="6413" max="6413" width="12.42578125" style="1" customWidth="1"/>
    <col min="6414" max="6416" width="11.140625" style="1" customWidth="1"/>
    <col min="6417" max="6417" width="12.28515625" style="1" customWidth="1"/>
    <col min="6418" max="6418" width="13" style="1" customWidth="1"/>
    <col min="6419" max="6419" width="11.42578125" style="1" customWidth="1"/>
    <col min="6420" max="6420" width="11.140625" style="1" customWidth="1"/>
    <col min="6421" max="6421" width="12.28515625" style="1" customWidth="1"/>
    <col min="6422" max="6422" width="10.42578125" style="1" customWidth="1"/>
    <col min="6423" max="6423" width="13.7109375" style="1" customWidth="1"/>
    <col min="6424" max="6424" width="17.28515625" style="1" customWidth="1"/>
    <col min="6425" max="6425" width="13.42578125" style="1" customWidth="1"/>
    <col min="6426" max="6662" width="9.140625" style="1"/>
    <col min="6663" max="6663" width="10.140625" style="1" customWidth="1"/>
    <col min="6664" max="6667" width="9.140625" style="1"/>
    <col min="6668" max="6668" width="13.7109375" style="1" customWidth="1"/>
    <col min="6669" max="6669" width="12.42578125" style="1" customWidth="1"/>
    <col min="6670" max="6672" width="11.140625" style="1" customWidth="1"/>
    <col min="6673" max="6673" width="12.28515625" style="1" customWidth="1"/>
    <col min="6674" max="6674" width="13" style="1" customWidth="1"/>
    <col min="6675" max="6675" width="11.42578125" style="1" customWidth="1"/>
    <col min="6676" max="6676" width="11.140625" style="1" customWidth="1"/>
    <col min="6677" max="6677" width="12.28515625" style="1" customWidth="1"/>
    <col min="6678" max="6678" width="10.42578125" style="1" customWidth="1"/>
    <col min="6679" max="6679" width="13.7109375" style="1" customWidth="1"/>
    <col min="6680" max="6680" width="17.28515625" style="1" customWidth="1"/>
    <col min="6681" max="6681" width="13.42578125" style="1" customWidth="1"/>
    <col min="6682" max="6918" width="9.140625" style="1"/>
    <col min="6919" max="6919" width="10.140625" style="1" customWidth="1"/>
    <col min="6920" max="6923" width="9.140625" style="1"/>
    <col min="6924" max="6924" width="13.7109375" style="1" customWidth="1"/>
    <col min="6925" max="6925" width="12.42578125" style="1" customWidth="1"/>
    <col min="6926" max="6928" width="11.140625" style="1" customWidth="1"/>
    <col min="6929" max="6929" width="12.28515625" style="1" customWidth="1"/>
    <col min="6930" max="6930" width="13" style="1" customWidth="1"/>
    <col min="6931" max="6931" width="11.42578125" style="1" customWidth="1"/>
    <col min="6932" max="6932" width="11.140625" style="1" customWidth="1"/>
    <col min="6933" max="6933" width="12.28515625" style="1" customWidth="1"/>
    <col min="6934" max="6934" width="10.42578125" style="1" customWidth="1"/>
    <col min="6935" max="6935" width="13.7109375" style="1" customWidth="1"/>
    <col min="6936" max="6936" width="17.28515625" style="1" customWidth="1"/>
    <col min="6937" max="6937" width="13.42578125" style="1" customWidth="1"/>
    <col min="6938" max="7174" width="9.140625" style="1"/>
    <col min="7175" max="7175" width="10.140625" style="1" customWidth="1"/>
    <col min="7176" max="7179" width="9.140625" style="1"/>
    <col min="7180" max="7180" width="13.7109375" style="1" customWidth="1"/>
    <col min="7181" max="7181" width="12.42578125" style="1" customWidth="1"/>
    <col min="7182" max="7184" width="11.140625" style="1" customWidth="1"/>
    <col min="7185" max="7185" width="12.28515625" style="1" customWidth="1"/>
    <col min="7186" max="7186" width="13" style="1" customWidth="1"/>
    <col min="7187" max="7187" width="11.42578125" style="1" customWidth="1"/>
    <col min="7188" max="7188" width="11.140625" style="1" customWidth="1"/>
    <col min="7189" max="7189" width="12.28515625" style="1" customWidth="1"/>
    <col min="7190" max="7190" width="10.42578125" style="1" customWidth="1"/>
    <col min="7191" max="7191" width="13.7109375" style="1" customWidth="1"/>
    <col min="7192" max="7192" width="17.28515625" style="1" customWidth="1"/>
    <col min="7193" max="7193" width="13.42578125" style="1" customWidth="1"/>
    <col min="7194" max="7430" width="9.140625" style="1"/>
    <col min="7431" max="7431" width="10.140625" style="1" customWidth="1"/>
    <col min="7432" max="7435" width="9.140625" style="1"/>
    <col min="7436" max="7436" width="13.7109375" style="1" customWidth="1"/>
    <col min="7437" max="7437" width="12.42578125" style="1" customWidth="1"/>
    <col min="7438" max="7440" width="11.140625" style="1" customWidth="1"/>
    <col min="7441" max="7441" width="12.28515625" style="1" customWidth="1"/>
    <col min="7442" max="7442" width="13" style="1" customWidth="1"/>
    <col min="7443" max="7443" width="11.42578125" style="1" customWidth="1"/>
    <col min="7444" max="7444" width="11.140625" style="1" customWidth="1"/>
    <col min="7445" max="7445" width="12.28515625" style="1" customWidth="1"/>
    <col min="7446" max="7446" width="10.42578125" style="1" customWidth="1"/>
    <col min="7447" max="7447" width="13.7109375" style="1" customWidth="1"/>
    <col min="7448" max="7448" width="17.28515625" style="1" customWidth="1"/>
    <col min="7449" max="7449" width="13.42578125" style="1" customWidth="1"/>
    <col min="7450" max="7686" width="9.140625" style="1"/>
    <col min="7687" max="7687" width="10.140625" style="1" customWidth="1"/>
    <col min="7688" max="7691" width="9.140625" style="1"/>
    <col min="7692" max="7692" width="13.7109375" style="1" customWidth="1"/>
    <col min="7693" max="7693" width="12.42578125" style="1" customWidth="1"/>
    <col min="7694" max="7696" width="11.140625" style="1" customWidth="1"/>
    <col min="7697" max="7697" width="12.28515625" style="1" customWidth="1"/>
    <col min="7698" max="7698" width="13" style="1" customWidth="1"/>
    <col min="7699" max="7699" width="11.42578125" style="1" customWidth="1"/>
    <col min="7700" max="7700" width="11.140625" style="1" customWidth="1"/>
    <col min="7701" max="7701" width="12.28515625" style="1" customWidth="1"/>
    <col min="7702" max="7702" width="10.42578125" style="1" customWidth="1"/>
    <col min="7703" max="7703" width="13.7109375" style="1" customWidth="1"/>
    <col min="7704" max="7704" width="17.28515625" style="1" customWidth="1"/>
    <col min="7705" max="7705" width="13.42578125" style="1" customWidth="1"/>
    <col min="7706" max="7942" width="9.140625" style="1"/>
    <col min="7943" max="7943" width="10.140625" style="1" customWidth="1"/>
    <col min="7944" max="7947" width="9.140625" style="1"/>
    <col min="7948" max="7948" width="13.7109375" style="1" customWidth="1"/>
    <col min="7949" max="7949" width="12.42578125" style="1" customWidth="1"/>
    <col min="7950" max="7952" width="11.140625" style="1" customWidth="1"/>
    <col min="7953" max="7953" width="12.28515625" style="1" customWidth="1"/>
    <col min="7954" max="7954" width="13" style="1" customWidth="1"/>
    <col min="7955" max="7955" width="11.42578125" style="1" customWidth="1"/>
    <col min="7956" max="7956" width="11.140625" style="1" customWidth="1"/>
    <col min="7957" max="7957" width="12.28515625" style="1" customWidth="1"/>
    <col min="7958" max="7958" width="10.42578125" style="1" customWidth="1"/>
    <col min="7959" max="7959" width="13.7109375" style="1" customWidth="1"/>
    <col min="7960" max="7960" width="17.28515625" style="1" customWidth="1"/>
    <col min="7961" max="7961" width="13.42578125" style="1" customWidth="1"/>
    <col min="7962" max="8198" width="9.140625" style="1"/>
    <col min="8199" max="8199" width="10.140625" style="1" customWidth="1"/>
    <col min="8200" max="8203" width="9.140625" style="1"/>
    <col min="8204" max="8204" width="13.7109375" style="1" customWidth="1"/>
    <col min="8205" max="8205" width="12.42578125" style="1" customWidth="1"/>
    <col min="8206" max="8208" width="11.140625" style="1" customWidth="1"/>
    <col min="8209" max="8209" width="12.28515625" style="1" customWidth="1"/>
    <col min="8210" max="8210" width="13" style="1" customWidth="1"/>
    <col min="8211" max="8211" width="11.42578125" style="1" customWidth="1"/>
    <col min="8212" max="8212" width="11.140625" style="1" customWidth="1"/>
    <col min="8213" max="8213" width="12.28515625" style="1" customWidth="1"/>
    <col min="8214" max="8214" width="10.42578125" style="1" customWidth="1"/>
    <col min="8215" max="8215" width="13.7109375" style="1" customWidth="1"/>
    <col min="8216" max="8216" width="17.28515625" style="1" customWidth="1"/>
    <col min="8217" max="8217" width="13.42578125" style="1" customWidth="1"/>
    <col min="8218" max="8454" width="9.140625" style="1"/>
    <col min="8455" max="8455" width="10.140625" style="1" customWidth="1"/>
    <col min="8456" max="8459" width="9.140625" style="1"/>
    <col min="8460" max="8460" width="13.7109375" style="1" customWidth="1"/>
    <col min="8461" max="8461" width="12.42578125" style="1" customWidth="1"/>
    <col min="8462" max="8464" width="11.140625" style="1" customWidth="1"/>
    <col min="8465" max="8465" width="12.28515625" style="1" customWidth="1"/>
    <col min="8466" max="8466" width="13" style="1" customWidth="1"/>
    <col min="8467" max="8467" width="11.42578125" style="1" customWidth="1"/>
    <col min="8468" max="8468" width="11.140625" style="1" customWidth="1"/>
    <col min="8469" max="8469" width="12.28515625" style="1" customWidth="1"/>
    <col min="8470" max="8470" width="10.42578125" style="1" customWidth="1"/>
    <col min="8471" max="8471" width="13.7109375" style="1" customWidth="1"/>
    <col min="8472" max="8472" width="17.28515625" style="1" customWidth="1"/>
    <col min="8473" max="8473" width="13.42578125" style="1" customWidth="1"/>
    <col min="8474" max="8710" width="9.140625" style="1"/>
    <col min="8711" max="8711" width="10.140625" style="1" customWidth="1"/>
    <col min="8712" max="8715" width="9.140625" style="1"/>
    <col min="8716" max="8716" width="13.7109375" style="1" customWidth="1"/>
    <col min="8717" max="8717" width="12.42578125" style="1" customWidth="1"/>
    <col min="8718" max="8720" width="11.140625" style="1" customWidth="1"/>
    <col min="8721" max="8721" width="12.28515625" style="1" customWidth="1"/>
    <col min="8722" max="8722" width="13" style="1" customWidth="1"/>
    <col min="8723" max="8723" width="11.42578125" style="1" customWidth="1"/>
    <col min="8724" max="8724" width="11.140625" style="1" customWidth="1"/>
    <col min="8725" max="8725" width="12.28515625" style="1" customWidth="1"/>
    <col min="8726" max="8726" width="10.42578125" style="1" customWidth="1"/>
    <col min="8727" max="8727" width="13.7109375" style="1" customWidth="1"/>
    <col min="8728" max="8728" width="17.28515625" style="1" customWidth="1"/>
    <col min="8729" max="8729" width="13.42578125" style="1" customWidth="1"/>
    <col min="8730" max="8966" width="9.140625" style="1"/>
    <col min="8967" max="8967" width="10.140625" style="1" customWidth="1"/>
    <col min="8968" max="8971" width="9.140625" style="1"/>
    <col min="8972" max="8972" width="13.7109375" style="1" customWidth="1"/>
    <col min="8973" max="8973" width="12.42578125" style="1" customWidth="1"/>
    <col min="8974" max="8976" width="11.140625" style="1" customWidth="1"/>
    <col min="8977" max="8977" width="12.28515625" style="1" customWidth="1"/>
    <col min="8978" max="8978" width="13" style="1" customWidth="1"/>
    <col min="8979" max="8979" width="11.42578125" style="1" customWidth="1"/>
    <col min="8980" max="8980" width="11.140625" style="1" customWidth="1"/>
    <col min="8981" max="8981" width="12.28515625" style="1" customWidth="1"/>
    <col min="8982" max="8982" width="10.42578125" style="1" customWidth="1"/>
    <col min="8983" max="8983" width="13.7109375" style="1" customWidth="1"/>
    <col min="8984" max="8984" width="17.28515625" style="1" customWidth="1"/>
    <col min="8985" max="8985" width="13.42578125" style="1" customWidth="1"/>
    <col min="8986" max="9222" width="9.140625" style="1"/>
    <col min="9223" max="9223" width="10.140625" style="1" customWidth="1"/>
    <col min="9224" max="9227" width="9.140625" style="1"/>
    <col min="9228" max="9228" width="13.7109375" style="1" customWidth="1"/>
    <col min="9229" max="9229" width="12.42578125" style="1" customWidth="1"/>
    <col min="9230" max="9232" width="11.140625" style="1" customWidth="1"/>
    <col min="9233" max="9233" width="12.28515625" style="1" customWidth="1"/>
    <col min="9234" max="9234" width="13" style="1" customWidth="1"/>
    <col min="9235" max="9235" width="11.42578125" style="1" customWidth="1"/>
    <col min="9236" max="9236" width="11.140625" style="1" customWidth="1"/>
    <col min="9237" max="9237" width="12.28515625" style="1" customWidth="1"/>
    <col min="9238" max="9238" width="10.42578125" style="1" customWidth="1"/>
    <col min="9239" max="9239" width="13.7109375" style="1" customWidth="1"/>
    <col min="9240" max="9240" width="17.28515625" style="1" customWidth="1"/>
    <col min="9241" max="9241" width="13.42578125" style="1" customWidth="1"/>
    <col min="9242" max="9478" width="9.140625" style="1"/>
    <col min="9479" max="9479" width="10.140625" style="1" customWidth="1"/>
    <col min="9480" max="9483" width="9.140625" style="1"/>
    <col min="9484" max="9484" width="13.7109375" style="1" customWidth="1"/>
    <col min="9485" max="9485" width="12.42578125" style="1" customWidth="1"/>
    <col min="9486" max="9488" width="11.140625" style="1" customWidth="1"/>
    <col min="9489" max="9489" width="12.28515625" style="1" customWidth="1"/>
    <col min="9490" max="9490" width="13" style="1" customWidth="1"/>
    <col min="9491" max="9491" width="11.42578125" style="1" customWidth="1"/>
    <col min="9492" max="9492" width="11.140625" style="1" customWidth="1"/>
    <col min="9493" max="9493" width="12.28515625" style="1" customWidth="1"/>
    <col min="9494" max="9494" width="10.42578125" style="1" customWidth="1"/>
    <col min="9495" max="9495" width="13.7109375" style="1" customWidth="1"/>
    <col min="9496" max="9496" width="17.28515625" style="1" customWidth="1"/>
    <col min="9497" max="9497" width="13.42578125" style="1" customWidth="1"/>
    <col min="9498" max="9734" width="9.140625" style="1"/>
    <col min="9735" max="9735" width="10.140625" style="1" customWidth="1"/>
    <col min="9736" max="9739" width="9.140625" style="1"/>
    <col min="9740" max="9740" width="13.7109375" style="1" customWidth="1"/>
    <col min="9741" max="9741" width="12.42578125" style="1" customWidth="1"/>
    <col min="9742" max="9744" width="11.140625" style="1" customWidth="1"/>
    <col min="9745" max="9745" width="12.28515625" style="1" customWidth="1"/>
    <col min="9746" max="9746" width="13" style="1" customWidth="1"/>
    <col min="9747" max="9747" width="11.42578125" style="1" customWidth="1"/>
    <col min="9748" max="9748" width="11.140625" style="1" customWidth="1"/>
    <col min="9749" max="9749" width="12.28515625" style="1" customWidth="1"/>
    <col min="9750" max="9750" width="10.42578125" style="1" customWidth="1"/>
    <col min="9751" max="9751" width="13.7109375" style="1" customWidth="1"/>
    <col min="9752" max="9752" width="17.28515625" style="1" customWidth="1"/>
    <col min="9753" max="9753" width="13.42578125" style="1" customWidth="1"/>
    <col min="9754" max="9990" width="9.140625" style="1"/>
    <col min="9991" max="9991" width="10.140625" style="1" customWidth="1"/>
    <col min="9992" max="9995" width="9.140625" style="1"/>
    <col min="9996" max="9996" width="13.7109375" style="1" customWidth="1"/>
    <col min="9997" max="9997" width="12.42578125" style="1" customWidth="1"/>
    <col min="9998" max="10000" width="11.140625" style="1" customWidth="1"/>
    <col min="10001" max="10001" width="12.28515625" style="1" customWidth="1"/>
    <col min="10002" max="10002" width="13" style="1" customWidth="1"/>
    <col min="10003" max="10003" width="11.42578125" style="1" customWidth="1"/>
    <col min="10004" max="10004" width="11.140625" style="1" customWidth="1"/>
    <col min="10005" max="10005" width="12.28515625" style="1" customWidth="1"/>
    <col min="10006" max="10006" width="10.42578125" style="1" customWidth="1"/>
    <col min="10007" max="10007" width="13.7109375" style="1" customWidth="1"/>
    <col min="10008" max="10008" width="17.28515625" style="1" customWidth="1"/>
    <col min="10009" max="10009" width="13.42578125" style="1" customWidth="1"/>
    <col min="10010" max="10246" width="9.140625" style="1"/>
    <col min="10247" max="10247" width="10.140625" style="1" customWidth="1"/>
    <col min="10248" max="10251" width="9.140625" style="1"/>
    <col min="10252" max="10252" width="13.7109375" style="1" customWidth="1"/>
    <col min="10253" max="10253" width="12.42578125" style="1" customWidth="1"/>
    <col min="10254" max="10256" width="11.140625" style="1" customWidth="1"/>
    <col min="10257" max="10257" width="12.28515625" style="1" customWidth="1"/>
    <col min="10258" max="10258" width="13" style="1" customWidth="1"/>
    <col min="10259" max="10259" width="11.42578125" style="1" customWidth="1"/>
    <col min="10260" max="10260" width="11.140625" style="1" customWidth="1"/>
    <col min="10261" max="10261" width="12.28515625" style="1" customWidth="1"/>
    <col min="10262" max="10262" width="10.42578125" style="1" customWidth="1"/>
    <col min="10263" max="10263" width="13.7109375" style="1" customWidth="1"/>
    <col min="10264" max="10264" width="17.28515625" style="1" customWidth="1"/>
    <col min="10265" max="10265" width="13.42578125" style="1" customWidth="1"/>
    <col min="10266" max="10502" width="9.140625" style="1"/>
    <col min="10503" max="10503" width="10.140625" style="1" customWidth="1"/>
    <col min="10504" max="10507" width="9.140625" style="1"/>
    <col min="10508" max="10508" width="13.7109375" style="1" customWidth="1"/>
    <col min="10509" max="10509" width="12.42578125" style="1" customWidth="1"/>
    <col min="10510" max="10512" width="11.140625" style="1" customWidth="1"/>
    <col min="10513" max="10513" width="12.28515625" style="1" customWidth="1"/>
    <col min="10514" max="10514" width="13" style="1" customWidth="1"/>
    <col min="10515" max="10515" width="11.42578125" style="1" customWidth="1"/>
    <col min="10516" max="10516" width="11.140625" style="1" customWidth="1"/>
    <col min="10517" max="10517" width="12.28515625" style="1" customWidth="1"/>
    <col min="10518" max="10518" width="10.42578125" style="1" customWidth="1"/>
    <col min="10519" max="10519" width="13.7109375" style="1" customWidth="1"/>
    <col min="10520" max="10520" width="17.28515625" style="1" customWidth="1"/>
    <col min="10521" max="10521" width="13.42578125" style="1" customWidth="1"/>
    <col min="10522" max="10758" width="9.140625" style="1"/>
    <col min="10759" max="10759" width="10.140625" style="1" customWidth="1"/>
    <col min="10760" max="10763" width="9.140625" style="1"/>
    <col min="10764" max="10764" width="13.7109375" style="1" customWidth="1"/>
    <col min="10765" max="10765" width="12.42578125" style="1" customWidth="1"/>
    <col min="10766" max="10768" width="11.140625" style="1" customWidth="1"/>
    <col min="10769" max="10769" width="12.28515625" style="1" customWidth="1"/>
    <col min="10770" max="10770" width="13" style="1" customWidth="1"/>
    <col min="10771" max="10771" width="11.42578125" style="1" customWidth="1"/>
    <col min="10772" max="10772" width="11.140625" style="1" customWidth="1"/>
    <col min="10773" max="10773" width="12.28515625" style="1" customWidth="1"/>
    <col min="10774" max="10774" width="10.42578125" style="1" customWidth="1"/>
    <col min="10775" max="10775" width="13.7109375" style="1" customWidth="1"/>
    <col min="10776" max="10776" width="17.28515625" style="1" customWidth="1"/>
    <col min="10777" max="10777" width="13.42578125" style="1" customWidth="1"/>
    <col min="10778" max="11014" width="9.140625" style="1"/>
    <col min="11015" max="11015" width="10.140625" style="1" customWidth="1"/>
    <col min="11016" max="11019" width="9.140625" style="1"/>
    <col min="11020" max="11020" width="13.7109375" style="1" customWidth="1"/>
    <col min="11021" max="11021" width="12.42578125" style="1" customWidth="1"/>
    <col min="11022" max="11024" width="11.140625" style="1" customWidth="1"/>
    <col min="11025" max="11025" width="12.28515625" style="1" customWidth="1"/>
    <col min="11026" max="11026" width="13" style="1" customWidth="1"/>
    <col min="11027" max="11027" width="11.42578125" style="1" customWidth="1"/>
    <col min="11028" max="11028" width="11.140625" style="1" customWidth="1"/>
    <col min="11029" max="11029" width="12.28515625" style="1" customWidth="1"/>
    <col min="11030" max="11030" width="10.42578125" style="1" customWidth="1"/>
    <col min="11031" max="11031" width="13.7109375" style="1" customWidth="1"/>
    <col min="11032" max="11032" width="17.28515625" style="1" customWidth="1"/>
    <col min="11033" max="11033" width="13.42578125" style="1" customWidth="1"/>
    <col min="11034" max="11270" width="9.140625" style="1"/>
    <col min="11271" max="11271" width="10.140625" style="1" customWidth="1"/>
    <col min="11272" max="11275" width="9.140625" style="1"/>
    <col min="11276" max="11276" width="13.7109375" style="1" customWidth="1"/>
    <col min="11277" max="11277" width="12.42578125" style="1" customWidth="1"/>
    <col min="11278" max="11280" width="11.140625" style="1" customWidth="1"/>
    <col min="11281" max="11281" width="12.28515625" style="1" customWidth="1"/>
    <col min="11282" max="11282" width="13" style="1" customWidth="1"/>
    <col min="11283" max="11283" width="11.42578125" style="1" customWidth="1"/>
    <col min="11284" max="11284" width="11.140625" style="1" customWidth="1"/>
    <col min="11285" max="11285" width="12.28515625" style="1" customWidth="1"/>
    <col min="11286" max="11286" width="10.42578125" style="1" customWidth="1"/>
    <col min="11287" max="11287" width="13.7109375" style="1" customWidth="1"/>
    <col min="11288" max="11288" width="17.28515625" style="1" customWidth="1"/>
    <col min="11289" max="11289" width="13.42578125" style="1" customWidth="1"/>
    <col min="11290" max="11526" width="9.140625" style="1"/>
    <col min="11527" max="11527" width="10.140625" style="1" customWidth="1"/>
    <col min="11528" max="11531" width="9.140625" style="1"/>
    <col min="11532" max="11532" width="13.7109375" style="1" customWidth="1"/>
    <col min="11533" max="11533" width="12.42578125" style="1" customWidth="1"/>
    <col min="11534" max="11536" width="11.140625" style="1" customWidth="1"/>
    <col min="11537" max="11537" width="12.28515625" style="1" customWidth="1"/>
    <col min="11538" max="11538" width="13" style="1" customWidth="1"/>
    <col min="11539" max="11539" width="11.42578125" style="1" customWidth="1"/>
    <col min="11540" max="11540" width="11.140625" style="1" customWidth="1"/>
    <col min="11541" max="11541" width="12.28515625" style="1" customWidth="1"/>
    <col min="11542" max="11542" width="10.42578125" style="1" customWidth="1"/>
    <col min="11543" max="11543" width="13.7109375" style="1" customWidth="1"/>
    <col min="11544" max="11544" width="17.28515625" style="1" customWidth="1"/>
    <col min="11545" max="11545" width="13.42578125" style="1" customWidth="1"/>
    <col min="11546" max="11782" width="9.140625" style="1"/>
    <col min="11783" max="11783" width="10.140625" style="1" customWidth="1"/>
    <col min="11784" max="11787" width="9.140625" style="1"/>
    <col min="11788" max="11788" width="13.7109375" style="1" customWidth="1"/>
    <col min="11789" max="11789" width="12.42578125" style="1" customWidth="1"/>
    <col min="11790" max="11792" width="11.140625" style="1" customWidth="1"/>
    <col min="11793" max="11793" width="12.28515625" style="1" customWidth="1"/>
    <col min="11794" max="11794" width="13" style="1" customWidth="1"/>
    <col min="11795" max="11795" width="11.42578125" style="1" customWidth="1"/>
    <col min="11796" max="11796" width="11.140625" style="1" customWidth="1"/>
    <col min="11797" max="11797" width="12.28515625" style="1" customWidth="1"/>
    <col min="11798" max="11798" width="10.42578125" style="1" customWidth="1"/>
    <col min="11799" max="11799" width="13.7109375" style="1" customWidth="1"/>
    <col min="11800" max="11800" width="17.28515625" style="1" customWidth="1"/>
    <col min="11801" max="11801" width="13.42578125" style="1" customWidth="1"/>
    <col min="11802" max="12038" width="9.140625" style="1"/>
    <col min="12039" max="12039" width="10.140625" style="1" customWidth="1"/>
    <col min="12040" max="12043" width="9.140625" style="1"/>
    <col min="12044" max="12044" width="13.7109375" style="1" customWidth="1"/>
    <col min="12045" max="12045" width="12.42578125" style="1" customWidth="1"/>
    <col min="12046" max="12048" width="11.140625" style="1" customWidth="1"/>
    <col min="12049" max="12049" width="12.28515625" style="1" customWidth="1"/>
    <col min="12050" max="12050" width="13" style="1" customWidth="1"/>
    <col min="12051" max="12051" width="11.42578125" style="1" customWidth="1"/>
    <col min="12052" max="12052" width="11.140625" style="1" customWidth="1"/>
    <col min="12053" max="12053" width="12.28515625" style="1" customWidth="1"/>
    <col min="12054" max="12054" width="10.42578125" style="1" customWidth="1"/>
    <col min="12055" max="12055" width="13.7109375" style="1" customWidth="1"/>
    <col min="12056" max="12056" width="17.28515625" style="1" customWidth="1"/>
    <col min="12057" max="12057" width="13.42578125" style="1" customWidth="1"/>
    <col min="12058" max="12294" width="9.140625" style="1"/>
    <col min="12295" max="12295" width="10.140625" style="1" customWidth="1"/>
    <col min="12296" max="12299" width="9.140625" style="1"/>
    <col min="12300" max="12300" width="13.7109375" style="1" customWidth="1"/>
    <col min="12301" max="12301" width="12.42578125" style="1" customWidth="1"/>
    <col min="12302" max="12304" width="11.140625" style="1" customWidth="1"/>
    <col min="12305" max="12305" width="12.28515625" style="1" customWidth="1"/>
    <col min="12306" max="12306" width="13" style="1" customWidth="1"/>
    <col min="12307" max="12307" width="11.42578125" style="1" customWidth="1"/>
    <col min="12308" max="12308" width="11.140625" style="1" customWidth="1"/>
    <col min="12309" max="12309" width="12.28515625" style="1" customWidth="1"/>
    <col min="12310" max="12310" width="10.42578125" style="1" customWidth="1"/>
    <col min="12311" max="12311" width="13.7109375" style="1" customWidth="1"/>
    <col min="12312" max="12312" width="17.28515625" style="1" customWidth="1"/>
    <col min="12313" max="12313" width="13.42578125" style="1" customWidth="1"/>
    <col min="12314" max="12550" width="9.140625" style="1"/>
    <col min="12551" max="12551" width="10.140625" style="1" customWidth="1"/>
    <col min="12552" max="12555" width="9.140625" style="1"/>
    <col min="12556" max="12556" width="13.7109375" style="1" customWidth="1"/>
    <col min="12557" max="12557" width="12.42578125" style="1" customWidth="1"/>
    <col min="12558" max="12560" width="11.140625" style="1" customWidth="1"/>
    <col min="12561" max="12561" width="12.28515625" style="1" customWidth="1"/>
    <col min="12562" max="12562" width="13" style="1" customWidth="1"/>
    <col min="12563" max="12563" width="11.42578125" style="1" customWidth="1"/>
    <col min="12564" max="12564" width="11.140625" style="1" customWidth="1"/>
    <col min="12565" max="12565" width="12.28515625" style="1" customWidth="1"/>
    <col min="12566" max="12566" width="10.42578125" style="1" customWidth="1"/>
    <col min="12567" max="12567" width="13.7109375" style="1" customWidth="1"/>
    <col min="12568" max="12568" width="17.28515625" style="1" customWidth="1"/>
    <col min="12569" max="12569" width="13.42578125" style="1" customWidth="1"/>
    <col min="12570" max="12806" width="9.140625" style="1"/>
    <col min="12807" max="12807" width="10.140625" style="1" customWidth="1"/>
    <col min="12808" max="12811" width="9.140625" style="1"/>
    <col min="12812" max="12812" width="13.7109375" style="1" customWidth="1"/>
    <col min="12813" max="12813" width="12.42578125" style="1" customWidth="1"/>
    <col min="12814" max="12816" width="11.140625" style="1" customWidth="1"/>
    <col min="12817" max="12817" width="12.28515625" style="1" customWidth="1"/>
    <col min="12818" max="12818" width="13" style="1" customWidth="1"/>
    <col min="12819" max="12819" width="11.42578125" style="1" customWidth="1"/>
    <col min="12820" max="12820" width="11.140625" style="1" customWidth="1"/>
    <col min="12821" max="12821" width="12.28515625" style="1" customWidth="1"/>
    <col min="12822" max="12822" width="10.42578125" style="1" customWidth="1"/>
    <col min="12823" max="12823" width="13.7109375" style="1" customWidth="1"/>
    <col min="12824" max="12824" width="17.28515625" style="1" customWidth="1"/>
    <col min="12825" max="12825" width="13.42578125" style="1" customWidth="1"/>
    <col min="12826" max="13062" width="9.140625" style="1"/>
    <col min="13063" max="13063" width="10.140625" style="1" customWidth="1"/>
    <col min="13064" max="13067" width="9.140625" style="1"/>
    <col min="13068" max="13068" width="13.7109375" style="1" customWidth="1"/>
    <col min="13069" max="13069" width="12.42578125" style="1" customWidth="1"/>
    <col min="13070" max="13072" width="11.140625" style="1" customWidth="1"/>
    <col min="13073" max="13073" width="12.28515625" style="1" customWidth="1"/>
    <col min="13074" max="13074" width="13" style="1" customWidth="1"/>
    <col min="13075" max="13075" width="11.42578125" style="1" customWidth="1"/>
    <col min="13076" max="13076" width="11.140625" style="1" customWidth="1"/>
    <col min="13077" max="13077" width="12.28515625" style="1" customWidth="1"/>
    <col min="13078" max="13078" width="10.42578125" style="1" customWidth="1"/>
    <col min="13079" max="13079" width="13.7109375" style="1" customWidth="1"/>
    <col min="13080" max="13080" width="17.28515625" style="1" customWidth="1"/>
    <col min="13081" max="13081" width="13.42578125" style="1" customWidth="1"/>
    <col min="13082" max="13318" width="9.140625" style="1"/>
    <col min="13319" max="13319" width="10.140625" style="1" customWidth="1"/>
    <col min="13320" max="13323" width="9.140625" style="1"/>
    <col min="13324" max="13324" width="13.7109375" style="1" customWidth="1"/>
    <col min="13325" max="13325" width="12.42578125" style="1" customWidth="1"/>
    <col min="13326" max="13328" width="11.140625" style="1" customWidth="1"/>
    <col min="13329" max="13329" width="12.28515625" style="1" customWidth="1"/>
    <col min="13330" max="13330" width="13" style="1" customWidth="1"/>
    <col min="13331" max="13331" width="11.42578125" style="1" customWidth="1"/>
    <col min="13332" max="13332" width="11.140625" style="1" customWidth="1"/>
    <col min="13333" max="13333" width="12.28515625" style="1" customWidth="1"/>
    <col min="13334" max="13334" width="10.42578125" style="1" customWidth="1"/>
    <col min="13335" max="13335" width="13.7109375" style="1" customWidth="1"/>
    <col min="13336" max="13336" width="17.28515625" style="1" customWidth="1"/>
    <col min="13337" max="13337" width="13.42578125" style="1" customWidth="1"/>
    <col min="13338" max="13574" width="9.140625" style="1"/>
    <col min="13575" max="13575" width="10.140625" style="1" customWidth="1"/>
    <col min="13576" max="13579" width="9.140625" style="1"/>
    <col min="13580" max="13580" width="13.7109375" style="1" customWidth="1"/>
    <col min="13581" max="13581" width="12.42578125" style="1" customWidth="1"/>
    <col min="13582" max="13584" width="11.140625" style="1" customWidth="1"/>
    <col min="13585" max="13585" width="12.28515625" style="1" customWidth="1"/>
    <col min="13586" max="13586" width="13" style="1" customWidth="1"/>
    <col min="13587" max="13587" width="11.42578125" style="1" customWidth="1"/>
    <col min="13588" max="13588" width="11.140625" style="1" customWidth="1"/>
    <col min="13589" max="13589" width="12.28515625" style="1" customWidth="1"/>
    <col min="13590" max="13590" width="10.42578125" style="1" customWidth="1"/>
    <col min="13591" max="13591" width="13.7109375" style="1" customWidth="1"/>
    <col min="13592" max="13592" width="17.28515625" style="1" customWidth="1"/>
    <col min="13593" max="13593" width="13.42578125" style="1" customWidth="1"/>
    <col min="13594" max="13830" width="9.140625" style="1"/>
    <col min="13831" max="13831" width="10.140625" style="1" customWidth="1"/>
    <col min="13832" max="13835" width="9.140625" style="1"/>
    <col min="13836" max="13836" width="13.7109375" style="1" customWidth="1"/>
    <col min="13837" max="13837" width="12.42578125" style="1" customWidth="1"/>
    <col min="13838" max="13840" width="11.140625" style="1" customWidth="1"/>
    <col min="13841" max="13841" width="12.28515625" style="1" customWidth="1"/>
    <col min="13842" max="13842" width="13" style="1" customWidth="1"/>
    <col min="13843" max="13843" width="11.42578125" style="1" customWidth="1"/>
    <col min="13844" max="13844" width="11.140625" style="1" customWidth="1"/>
    <col min="13845" max="13845" width="12.28515625" style="1" customWidth="1"/>
    <col min="13846" max="13846" width="10.42578125" style="1" customWidth="1"/>
    <col min="13847" max="13847" width="13.7109375" style="1" customWidth="1"/>
    <col min="13848" max="13848" width="17.28515625" style="1" customWidth="1"/>
    <col min="13849" max="13849" width="13.42578125" style="1" customWidth="1"/>
    <col min="13850" max="14086" width="9.140625" style="1"/>
    <col min="14087" max="14087" width="10.140625" style="1" customWidth="1"/>
    <col min="14088" max="14091" width="9.140625" style="1"/>
    <col min="14092" max="14092" width="13.7109375" style="1" customWidth="1"/>
    <col min="14093" max="14093" width="12.42578125" style="1" customWidth="1"/>
    <col min="14094" max="14096" width="11.140625" style="1" customWidth="1"/>
    <col min="14097" max="14097" width="12.28515625" style="1" customWidth="1"/>
    <col min="14098" max="14098" width="13" style="1" customWidth="1"/>
    <col min="14099" max="14099" width="11.42578125" style="1" customWidth="1"/>
    <col min="14100" max="14100" width="11.140625" style="1" customWidth="1"/>
    <col min="14101" max="14101" width="12.28515625" style="1" customWidth="1"/>
    <col min="14102" max="14102" width="10.42578125" style="1" customWidth="1"/>
    <col min="14103" max="14103" width="13.7109375" style="1" customWidth="1"/>
    <col min="14104" max="14104" width="17.28515625" style="1" customWidth="1"/>
    <col min="14105" max="14105" width="13.42578125" style="1" customWidth="1"/>
    <col min="14106" max="14342" width="9.140625" style="1"/>
    <col min="14343" max="14343" width="10.140625" style="1" customWidth="1"/>
    <col min="14344" max="14347" width="9.140625" style="1"/>
    <col min="14348" max="14348" width="13.7109375" style="1" customWidth="1"/>
    <col min="14349" max="14349" width="12.42578125" style="1" customWidth="1"/>
    <col min="14350" max="14352" width="11.140625" style="1" customWidth="1"/>
    <col min="14353" max="14353" width="12.28515625" style="1" customWidth="1"/>
    <col min="14354" max="14354" width="13" style="1" customWidth="1"/>
    <col min="14355" max="14355" width="11.42578125" style="1" customWidth="1"/>
    <col min="14356" max="14356" width="11.140625" style="1" customWidth="1"/>
    <col min="14357" max="14357" width="12.28515625" style="1" customWidth="1"/>
    <col min="14358" max="14358" width="10.42578125" style="1" customWidth="1"/>
    <col min="14359" max="14359" width="13.7109375" style="1" customWidth="1"/>
    <col min="14360" max="14360" width="17.28515625" style="1" customWidth="1"/>
    <col min="14361" max="14361" width="13.42578125" style="1" customWidth="1"/>
    <col min="14362" max="14598" width="9.140625" style="1"/>
    <col min="14599" max="14599" width="10.140625" style="1" customWidth="1"/>
    <col min="14600" max="14603" width="9.140625" style="1"/>
    <col min="14604" max="14604" width="13.7109375" style="1" customWidth="1"/>
    <col min="14605" max="14605" width="12.42578125" style="1" customWidth="1"/>
    <col min="14606" max="14608" width="11.140625" style="1" customWidth="1"/>
    <col min="14609" max="14609" width="12.28515625" style="1" customWidth="1"/>
    <col min="14610" max="14610" width="13" style="1" customWidth="1"/>
    <col min="14611" max="14611" width="11.42578125" style="1" customWidth="1"/>
    <col min="14612" max="14612" width="11.140625" style="1" customWidth="1"/>
    <col min="14613" max="14613" width="12.28515625" style="1" customWidth="1"/>
    <col min="14614" max="14614" width="10.42578125" style="1" customWidth="1"/>
    <col min="14615" max="14615" width="13.7109375" style="1" customWidth="1"/>
    <col min="14616" max="14616" width="17.28515625" style="1" customWidth="1"/>
    <col min="14617" max="14617" width="13.42578125" style="1" customWidth="1"/>
    <col min="14618" max="14854" width="9.140625" style="1"/>
    <col min="14855" max="14855" width="10.140625" style="1" customWidth="1"/>
    <col min="14856" max="14859" width="9.140625" style="1"/>
    <col min="14860" max="14860" width="13.7109375" style="1" customWidth="1"/>
    <col min="14861" max="14861" width="12.42578125" style="1" customWidth="1"/>
    <col min="14862" max="14864" width="11.140625" style="1" customWidth="1"/>
    <col min="14865" max="14865" width="12.28515625" style="1" customWidth="1"/>
    <col min="14866" max="14866" width="13" style="1" customWidth="1"/>
    <col min="14867" max="14867" width="11.42578125" style="1" customWidth="1"/>
    <col min="14868" max="14868" width="11.140625" style="1" customWidth="1"/>
    <col min="14869" max="14869" width="12.28515625" style="1" customWidth="1"/>
    <col min="14870" max="14870" width="10.42578125" style="1" customWidth="1"/>
    <col min="14871" max="14871" width="13.7109375" style="1" customWidth="1"/>
    <col min="14872" max="14872" width="17.28515625" style="1" customWidth="1"/>
    <col min="14873" max="14873" width="13.42578125" style="1" customWidth="1"/>
    <col min="14874" max="15110" width="9.140625" style="1"/>
    <col min="15111" max="15111" width="10.140625" style="1" customWidth="1"/>
    <col min="15112" max="15115" width="9.140625" style="1"/>
    <col min="15116" max="15116" width="13.7109375" style="1" customWidth="1"/>
    <col min="15117" max="15117" width="12.42578125" style="1" customWidth="1"/>
    <col min="15118" max="15120" width="11.140625" style="1" customWidth="1"/>
    <col min="15121" max="15121" width="12.28515625" style="1" customWidth="1"/>
    <col min="15122" max="15122" width="13" style="1" customWidth="1"/>
    <col min="15123" max="15123" width="11.42578125" style="1" customWidth="1"/>
    <col min="15124" max="15124" width="11.140625" style="1" customWidth="1"/>
    <col min="15125" max="15125" width="12.28515625" style="1" customWidth="1"/>
    <col min="15126" max="15126" width="10.42578125" style="1" customWidth="1"/>
    <col min="15127" max="15127" width="13.7109375" style="1" customWidth="1"/>
    <col min="15128" max="15128" width="17.28515625" style="1" customWidth="1"/>
    <col min="15129" max="15129" width="13.42578125" style="1" customWidth="1"/>
    <col min="15130" max="15366" width="9.140625" style="1"/>
    <col min="15367" max="15367" width="10.140625" style="1" customWidth="1"/>
    <col min="15368" max="15371" width="9.140625" style="1"/>
    <col min="15372" max="15372" width="13.7109375" style="1" customWidth="1"/>
    <col min="15373" max="15373" width="12.42578125" style="1" customWidth="1"/>
    <col min="15374" max="15376" width="11.140625" style="1" customWidth="1"/>
    <col min="15377" max="15377" width="12.28515625" style="1" customWidth="1"/>
    <col min="15378" max="15378" width="13" style="1" customWidth="1"/>
    <col min="15379" max="15379" width="11.42578125" style="1" customWidth="1"/>
    <col min="15380" max="15380" width="11.140625" style="1" customWidth="1"/>
    <col min="15381" max="15381" width="12.28515625" style="1" customWidth="1"/>
    <col min="15382" max="15382" width="10.42578125" style="1" customWidth="1"/>
    <col min="15383" max="15383" width="13.7109375" style="1" customWidth="1"/>
    <col min="15384" max="15384" width="17.28515625" style="1" customWidth="1"/>
    <col min="15385" max="15385" width="13.42578125" style="1" customWidth="1"/>
    <col min="15386" max="15622" width="9.140625" style="1"/>
    <col min="15623" max="15623" width="10.140625" style="1" customWidth="1"/>
    <col min="15624" max="15627" width="9.140625" style="1"/>
    <col min="15628" max="15628" width="13.7109375" style="1" customWidth="1"/>
    <col min="15629" max="15629" width="12.42578125" style="1" customWidth="1"/>
    <col min="15630" max="15632" width="11.140625" style="1" customWidth="1"/>
    <col min="15633" max="15633" width="12.28515625" style="1" customWidth="1"/>
    <col min="15634" max="15634" width="13" style="1" customWidth="1"/>
    <col min="15635" max="15635" width="11.42578125" style="1" customWidth="1"/>
    <col min="15636" max="15636" width="11.140625" style="1" customWidth="1"/>
    <col min="15637" max="15637" width="12.28515625" style="1" customWidth="1"/>
    <col min="15638" max="15638" width="10.42578125" style="1" customWidth="1"/>
    <col min="15639" max="15639" width="13.7109375" style="1" customWidth="1"/>
    <col min="15640" max="15640" width="17.28515625" style="1" customWidth="1"/>
    <col min="15641" max="15641" width="13.42578125" style="1" customWidth="1"/>
    <col min="15642" max="15878" width="9.140625" style="1"/>
    <col min="15879" max="15879" width="10.140625" style="1" customWidth="1"/>
    <col min="15880" max="15883" width="9.140625" style="1"/>
    <col min="15884" max="15884" width="13.7109375" style="1" customWidth="1"/>
    <col min="15885" max="15885" width="12.42578125" style="1" customWidth="1"/>
    <col min="15886" max="15888" width="11.140625" style="1" customWidth="1"/>
    <col min="15889" max="15889" width="12.28515625" style="1" customWidth="1"/>
    <col min="15890" max="15890" width="13" style="1" customWidth="1"/>
    <col min="15891" max="15891" width="11.42578125" style="1" customWidth="1"/>
    <col min="15892" max="15892" width="11.140625" style="1" customWidth="1"/>
    <col min="15893" max="15893" width="12.28515625" style="1" customWidth="1"/>
    <col min="15894" max="15894" width="10.42578125" style="1" customWidth="1"/>
    <col min="15895" max="15895" width="13.7109375" style="1" customWidth="1"/>
    <col min="15896" max="15896" width="17.28515625" style="1" customWidth="1"/>
    <col min="15897" max="15897" width="13.42578125" style="1" customWidth="1"/>
    <col min="15898" max="16134" width="9.140625" style="1"/>
    <col min="16135" max="16135" width="10.140625" style="1" customWidth="1"/>
    <col min="16136" max="16139" width="9.140625" style="1"/>
    <col min="16140" max="16140" width="13.7109375" style="1" customWidth="1"/>
    <col min="16141" max="16141" width="12.42578125" style="1" customWidth="1"/>
    <col min="16142" max="16144" width="11.140625" style="1" customWidth="1"/>
    <col min="16145" max="16145" width="12.28515625" style="1" customWidth="1"/>
    <col min="16146" max="16146" width="13" style="1" customWidth="1"/>
    <col min="16147" max="16147" width="11.42578125" style="1" customWidth="1"/>
    <col min="16148" max="16148" width="11.140625" style="1" customWidth="1"/>
    <col min="16149" max="16149" width="12.28515625" style="1" customWidth="1"/>
    <col min="16150" max="16150" width="10.42578125" style="1" customWidth="1"/>
    <col min="16151" max="16151" width="13.7109375" style="1" customWidth="1"/>
    <col min="16152" max="16152" width="17.28515625" style="1" customWidth="1"/>
    <col min="16153" max="16153" width="13.42578125" style="1" customWidth="1"/>
    <col min="16154" max="16384" width="9.140625" style="1"/>
  </cols>
  <sheetData>
    <row r="17" spans="2:18" ht="15" customHeight="1">
      <c r="Q17" s="193">
        <f>0.983^(1/3)</f>
        <v>0.99430091547011568</v>
      </c>
      <c r="R17" s="193"/>
    </row>
    <row r="18" spans="2:18" ht="15" customHeight="1">
      <c r="Q18" s="193"/>
      <c r="R18" s="193"/>
    </row>
    <row r="19" spans="2:18" ht="14.45" customHeight="1">
      <c r="Q19" s="193"/>
      <c r="R19" s="193"/>
    </row>
    <row r="20" spans="2:18" ht="14.45" customHeight="1">
      <c r="Q20" s="193"/>
      <c r="R20" s="193"/>
    </row>
    <row r="21" spans="2:18" ht="14.45" customHeight="1">
      <c r="Q21" s="83"/>
      <c r="R21" s="83"/>
    </row>
    <row r="22" spans="2:18" ht="14.45" customHeight="1">
      <c r="Q22" s="83"/>
      <c r="R22" s="83"/>
    </row>
    <row r="23" spans="2:18" ht="14.45" customHeight="1">
      <c r="Q23" s="83"/>
      <c r="R23" s="83"/>
    </row>
    <row r="24" spans="2:18" ht="14.45" customHeight="1">
      <c r="Q24" s="194">
        <f>0.9943^3</f>
        <v>0.98299728480699988</v>
      </c>
      <c r="R24" s="194"/>
    </row>
    <row r="25" spans="2:18" ht="20.25" customHeight="1">
      <c r="Q25" s="194"/>
      <c r="R25" s="194"/>
    </row>
    <row r="26" spans="2:18" ht="23.25" customHeight="1">
      <c r="Q26" s="194"/>
      <c r="R26" s="194"/>
    </row>
    <row r="27" spans="2:18" ht="14.45" customHeight="1">
      <c r="Q27" s="194"/>
      <c r="R27" s="194"/>
    </row>
    <row r="28" spans="2:18" ht="37.15" customHeight="1"/>
    <row r="29" spans="2:18" ht="21" customHeight="1">
      <c r="B29" s="3"/>
      <c r="C29" s="3"/>
      <c r="D29" s="3"/>
      <c r="E29" s="3"/>
      <c r="F29" s="3"/>
      <c r="I29" s="3"/>
      <c r="J29" s="3"/>
      <c r="K29" s="3"/>
      <c r="L29" s="3"/>
    </row>
    <row r="30" spans="2:18" ht="15" customHeight="1">
      <c r="B30" s="3"/>
      <c r="C30" s="3"/>
      <c r="D30" s="3"/>
      <c r="E30" s="3"/>
      <c r="F30" s="3"/>
      <c r="I30" s="3"/>
      <c r="J30" s="3"/>
      <c r="K30" s="3"/>
      <c r="L30" s="3"/>
    </row>
    <row r="31" spans="2:18" ht="33.75" customHeight="1">
      <c r="B31" s="3"/>
      <c r="C31" s="3"/>
      <c r="D31" s="3"/>
      <c r="E31" s="3"/>
      <c r="F31" s="3"/>
      <c r="G31" s="3"/>
      <c r="H31" s="3"/>
      <c r="I31" s="3"/>
      <c r="J31" s="3"/>
      <c r="K31" s="3"/>
      <c r="L31" s="3"/>
    </row>
    <row r="32" spans="2:18" ht="15" customHeight="1">
      <c r="B32" s="3"/>
      <c r="C32" s="3"/>
      <c r="D32" s="3"/>
      <c r="E32" s="3"/>
      <c r="F32" s="3"/>
      <c r="G32" s="3"/>
      <c r="H32" s="3"/>
      <c r="I32" s="3"/>
      <c r="J32" s="3"/>
      <c r="K32" s="3"/>
      <c r="L32" s="3"/>
    </row>
    <row r="33" spans="2:20" ht="20.25" customHeight="1">
      <c r="B33" s="3"/>
      <c r="C33" s="3"/>
      <c r="D33" s="3"/>
      <c r="E33" s="3"/>
      <c r="F33" s="3"/>
      <c r="G33" s="22">
        <v>121</v>
      </c>
      <c r="H33" s="23"/>
      <c r="I33" s="3"/>
      <c r="J33" s="3"/>
      <c r="K33" s="3"/>
      <c r="L33" s="3"/>
    </row>
    <row r="34" spans="2:20" ht="28.5" customHeight="1">
      <c r="B34" s="3"/>
      <c r="C34" s="3"/>
      <c r="D34" s="3"/>
      <c r="E34" s="3"/>
      <c r="F34" s="3"/>
      <c r="I34" s="3"/>
      <c r="J34" s="3"/>
      <c r="K34" s="3"/>
      <c r="L34" s="3"/>
    </row>
    <row r="35" spans="2:20" ht="20.25" customHeight="1">
      <c r="C35" s="8"/>
      <c r="D35" s="8"/>
      <c r="E35" s="8"/>
      <c r="F35" s="8"/>
      <c r="G35" s="3"/>
      <c r="H35" s="3"/>
      <c r="I35" s="3">
        <v>2000</v>
      </c>
      <c r="J35" s="2"/>
      <c r="K35" s="3"/>
      <c r="L35" s="3"/>
      <c r="M35" s="3"/>
    </row>
    <row r="36" spans="2:20">
      <c r="C36" s="3"/>
      <c r="D36" s="3"/>
      <c r="E36" s="3"/>
      <c r="F36" s="3"/>
      <c r="G36" s="3"/>
      <c r="H36" s="3">
        <v>1</v>
      </c>
      <c r="I36" s="3"/>
      <c r="J36" s="3"/>
      <c r="K36" s="3"/>
      <c r="L36" s="3"/>
      <c r="M36" s="3"/>
    </row>
    <row r="37" spans="2:20">
      <c r="C37" s="3"/>
      <c r="D37" s="3"/>
      <c r="E37" s="3"/>
      <c r="F37" s="3"/>
      <c r="G37" s="3"/>
      <c r="H37" s="3"/>
      <c r="I37" s="3"/>
      <c r="J37" s="3"/>
      <c r="K37" s="3"/>
      <c r="L37" s="3"/>
      <c r="M37" s="3"/>
    </row>
    <row r="38" spans="2:20" ht="25.5" customHeight="1">
      <c r="C38" s="3"/>
      <c r="D38" s="3"/>
      <c r="E38" s="3"/>
      <c r="F38" s="3"/>
      <c r="G38" s="3"/>
      <c r="H38" s="3"/>
      <c r="I38" s="3"/>
      <c r="J38" s="3"/>
      <c r="K38" s="176"/>
      <c r="L38" s="3"/>
      <c r="M38" s="3"/>
    </row>
    <row r="39" spans="2:20" ht="25.5" customHeight="1">
      <c r="C39" s="3"/>
      <c r="D39" s="3"/>
      <c r="E39" s="3"/>
      <c r="F39" s="3"/>
      <c r="G39" s="3"/>
      <c r="H39" s="3"/>
      <c r="I39" s="3"/>
      <c r="J39" s="3"/>
      <c r="K39" s="176"/>
      <c r="L39" s="3"/>
      <c r="M39" s="3"/>
    </row>
    <row r="40" spans="2:20" ht="27.75" customHeight="1">
      <c r="C40" s="3"/>
      <c r="D40" s="3"/>
      <c r="E40" s="177"/>
      <c r="F40" s="177"/>
      <c r="G40" s="177"/>
      <c r="H40" s="177"/>
      <c r="I40" s="3"/>
      <c r="J40" s="3"/>
      <c r="K40" s="3"/>
      <c r="L40" s="3"/>
      <c r="M40" s="3"/>
    </row>
    <row r="41" spans="2:20" ht="27" customHeight="1">
      <c r="C41" s="3"/>
      <c r="D41" s="3"/>
      <c r="E41" s="177"/>
      <c r="F41" s="177"/>
      <c r="G41" s="177"/>
      <c r="H41" s="177"/>
      <c r="I41" s="3"/>
      <c r="J41" s="3"/>
      <c r="K41" s="3"/>
      <c r="L41" s="3"/>
      <c r="M41" s="3"/>
      <c r="N41" s="3"/>
      <c r="O41" s="3"/>
      <c r="P41" s="3"/>
    </row>
    <row r="42" spans="2:20" ht="15" customHeight="1">
      <c r="C42" s="3"/>
      <c r="D42" s="3"/>
      <c r="E42" s="3"/>
      <c r="F42" s="3"/>
      <c r="G42" s="3"/>
      <c r="H42" s="3"/>
      <c r="I42" s="3"/>
      <c r="J42" s="3"/>
      <c r="K42" s="3"/>
      <c r="L42" s="3"/>
      <c r="M42" s="4"/>
      <c r="N42" s="6">
        <v>75</v>
      </c>
      <c r="O42" s="6"/>
      <c r="P42" s="6"/>
    </row>
    <row r="43" spans="2:20">
      <c r="M43" s="4"/>
      <c r="N43" s="6">
        <v>45</v>
      </c>
      <c r="O43" s="6"/>
      <c r="P43" s="6"/>
      <c r="Q43" s="6"/>
      <c r="R43" s="6">
        <v>37</v>
      </c>
      <c r="S43" s="4"/>
      <c r="T43" s="4"/>
    </row>
    <row r="44" spans="2:20">
      <c r="M44" s="4"/>
      <c r="N44" s="6">
        <v>25</v>
      </c>
      <c r="O44" s="6"/>
      <c r="P44" s="6"/>
      <c r="Q44" s="6"/>
      <c r="R44" s="6">
        <v>43</v>
      </c>
      <c r="S44" s="4"/>
      <c r="T44" s="4"/>
    </row>
    <row r="45" spans="2:20">
      <c r="M45" s="4"/>
      <c r="N45" s="6">
        <v>100</v>
      </c>
      <c r="O45" s="6"/>
      <c r="P45" s="6"/>
      <c r="Q45" s="6"/>
      <c r="R45" s="6">
        <v>61</v>
      </c>
      <c r="S45" s="4"/>
      <c r="T45" s="4"/>
    </row>
    <row r="46" spans="2:20">
      <c r="M46" s="4"/>
      <c r="N46" s="6">
        <v>100</v>
      </c>
      <c r="O46" s="6"/>
      <c r="P46" s="6"/>
      <c r="Q46" s="6"/>
      <c r="R46" s="6">
        <v>30</v>
      </c>
      <c r="S46" s="4"/>
      <c r="T46" s="4"/>
    </row>
    <row r="47" spans="2:20">
      <c r="M47" s="4"/>
      <c r="N47" s="5"/>
      <c r="O47" s="5"/>
      <c r="P47" s="5"/>
      <c r="Q47" s="5"/>
      <c r="R47" s="4"/>
      <c r="S47" s="4"/>
      <c r="T47" s="4"/>
    </row>
    <row r="48" spans="2:20">
      <c r="M48" s="4"/>
      <c r="N48" s="5"/>
      <c r="O48" s="5"/>
      <c r="P48" s="5"/>
      <c r="Q48" s="5"/>
      <c r="R48" s="4"/>
      <c r="S48" s="4"/>
      <c r="T48" s="4"/>
    </row>
    <row r="51" spans="22:22">
      <c r="V51" s="24"/>
    </row>
  </sheetData>
  <mergeCells count="5">
    <mergeCell ref="K38:K39"/>
    <mergeCell ref="E40:F41"/>
    <mergeCell ref="G40:H41"/>
    <mergeCell ref="Q17:R20"/>
    <mergeCell ref="Q24:R27"/>
  </mergeCells>
  <pageMargins left="0.7" right="0.7" top="0.75" bottom="0.75" header="0.3" footer="0.3"/>
  <pageSetup scale="4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9:S51"/>
  <sheetViews>
    <sheetView zoomScale="70" zoomScaleNormal="70" workbookViewId="0"/>
  </sheetViews>
  <sheetFormatPr defaultColWidth="9.140625" defaultRowHeight="15"/>
  <cols>
    <col min="1" max="6" width="9.140625" style="1"/>
    <col min="7" max="7" width="10.140625" style="1" bestFit="1" customWidth="1"/>
    <col min="8" max="11" width="9.140625" style="1"/>
    <col min="12" max="12" width="13.7109375" style="1" customWidth="1"/>
    <col min="13" max="13" width="12.42578125" style="1" customWidth="1"/>
    <col min="14" max="15" width="11.140625" style="1" customWidth="1"/>
    <col min="16" max="16" width="11.42578125" style="1" customWidth="1"/>
    <col min="17" max="17" width="11.140625" style="1" customWidth="1"/>
    <col min="18" max="18" width="11.28515625" style="1" customWidth="1"/>
    <col min="19" max="19" width="10.42578125" style="1" customWidth="1"/>
    <col min="20" max="20" width="10.85546875" style="1" customWidth="1"/>
    <col min="21" max="21" width="10.42578125" style="1" customWidth="1"/>
    <col min="22" max="22" width="9.85546875" style="1" customWidth="1"/>
    <col min="23" max="259" width="9.140625" style="1"/>
    <col min="260" max="260" width="10.140625" style="1" bestFit="1" customWidth="1"/>
    <col min="261" max="264" width="9.140625" style="1"/>
    <col min="265" max="265" width="13.7109375" style="1" customWidth="1"/>
    <col min="266" max="266" width="12.42578125" style="1" customWidth="1"/>
    <col min="267" max="269" width="11.140625" style="1" customWidth="1"/>
    <col min="270" max="270" width="12.28515625" style="1" customWidth="1"/>
    <col min="271" max="271" width="13" style="1" customWidth="1"/>
    <col min="272" max="272" width="11.42578125" style="1" customWidth="1"/>
    <col min="273" max="273" width="11.140625" style="1" customWidth="1"/>
    <col min="274" max="274" width="12.28515625" style="1" customWidth="1"/>
    <col min="275" max="275" width="10.42578125" style="1" customWidth="1"/>
    <col min="276" max="276" width="13.7109375" style="1" customWidth="1"/>
    <col min="277" max="277" width="17.28515625" style="1" bestFit="1" customWidth="1"/>
    <col min="278" max="278" width="13.42578125" style="1" customWidth="1"/>
    <col min="279" max="515" width="9.140625" style="1"/>
    <col min="516" max="516" width="10.140625" style="1" bestFit="1" customWidth="1"/>
    <col min="517" max="520" width="9.140625" style="1"/>
    <col min="521" max="521" width="13.7109375" style="1" customWidth="1"/>
    <col min="522" max="522" width="12.42578125" style="1" customWidth="1"/>
    <col min="523" max="525" width="11.140625" style="1" customWidth="1"/>
    <col min="526" max="526" width="12.28515625" style="1" customWidth="1"/>
    <col min="527" max="527" width="13" style="1" customWidth="1"/>
    <col min="528" max="528" width="11.42578125" style="1" customWidth="1"/>
    <col min="529" max="529" width="11.140625" style="1" customWidth="1"/>
    <col min="530" max="530" width="12.28515625" style="1" customWidth="1"/>
    <col min="531" max="531" width="10.42578125" style="1" customWidth="1"/>
    <col min="532" max="532" width="13.7109375" style="1" customWidth="1"/>
    <col min="533" max="533" width="17.28515625" style="1" bestFit="1" customWidth="1"/>
    <col min="534" max="534" width="13.42578125" style="1" customWidth="1"/>
    <col min="535" max="771" width="9.140625" style="1"/>
    <col min="772" max="772" width="10.140625" style="1" bestFit="1" customWidth="1"/>
    <col min="773" max="776" width="9.140625" style="1"/>
    <col min="777" max="777" width="13.7109375" style="1" customWidth="1"/>
    <col min="778" max="778" width="12.42578125" style="1" customWidth="1"/>
    <col min="779" max="781" width="11.140625" style="1" customWidth="1"/>
    <col min="782" max="782" width="12.28515625" style="1" customWidth="1"/>
    <col min="783" max="783" width="13" style="1" customWidth="1"/>
    <col min="784" max="784" width="11.42578125" style="1" customWidth="1"/>
    <col min="785" max="785" width="11.140625" style="1" customWidth="1"/>
    <col min="786" max="786" width="12.28515625" style="1" customWidth="1"/>
    <col min="787" max="787" width="10.42578125" style="1" customWidth="1"/>
    <col min="788" max="788" width="13.7109375" style="1" customWidth="1"/>
    <col min="789" max="789" width="17.28515625" style="1" bestFit="1" customWidth="1"/>
    <col min="790" max="790" width="13.42578125" style="1" customWidth="1"/>
    <col min="791" max="1027" width="9.140625" style="1"/>
    <col min="1028" max="1028" width="10.140625" style="1" bestFit="1" customWidth="1"/>
    <col min="1029" max="1032" width="9.140625" style="1"/>
    <col min="1033" max="1033" width="13.7109375" style="1" customWidth="1"/>
    <col min="1034" max="1034" width="12.42578125" style="1" customWidth="1"/>
    <col min="1035" max="1037" width="11.140625" style="1" customWidth="1"/>
    <col min="1038" max="1038" width="12.28515625" style="1" customWidth="1"/>
    <col min="1039" max="1039" width="13" style="1" customWidth="1"/>
    <col min="1040" max="1040" width="11.42578125" style="1" customWidth="1"/>
    <col min="1041" max="1041" width="11.140625" style="1" customWidth="1"/>
    <col min="1042" max="1042" width="12.28515625" style="1" customWidth="1"/>
    <col min="1043" max="1043" width="10.42578125" style="1" customWidth="1"/>
    <col min="1044" max="1044" width="13.7109375" style="1" customWidth="1"/>
    <col min="1045" max="1045" width="17.28515625" style="1" bestFit="1" customWidth="1"/>
    <col min="1046" max="1046" width="13.42578125" style="1" customWidth="1"/>
    <col min="1047" max="1283" width="9.140625" style="1"/>
    <col min="1284" max="1284" width="10.140625" style="1" bestFit="1" customWidth="1"/>
    <col min="1285" max="1288" width="9.140625" style="1"/>
    <col min="1289" max="1289" width="13.7109375" style="1" customWidth="1"/>
    <col min="1290" max="1290" width="12.42578125" style="1" customWidth="1"/>
    <col min="1291" max="1293" width="11.140625" style="1" customWidth="1"/>
    <col min="1294" max="1294" width="12.28515625" style="1" customWidth="1"/>
    <col min="1295" max="1295" width="13" style="1" customWidth="1"/>
    <col min="1296" max="1296" width="11.42578125" style="1" customWidth="1"/>
    <col min="1297" max="1297" width="11.140625" style="1" customWidth="1"/>
    <col min="1298" max="1298" width="12.28515625" style="1" customWidth="1"/>
    <col min="1299" max="1299" width="10.42578125" style="1" customWidth="1"/>
    <col min="1300" max="1300" width="13.7109375" style="1" customWidth="1"/>
    <col min="1301" max="1301" width="17.28515625" style="1" bestFit="1" customWidth="1"/>
    <col min="1302" max="1302" width="13.42578125" style="1" customWidth="1"/>
    <col min="1303" max="1539" width="9.140625" style="1"/>
    <col min="1540" max="1540" width="10.140625" style="1" bestFit="1" customWidth="1"/>
    <col min="1541" max="1544" width="9.140625" style="1"/>
    <col min="1545" max="1545" width="13.7109375" style="1" customWidth="1"/>
    <col min="1546" max="1546" width="12.42578125" style="1" customWidth="1"/>
    <col min="1547" max="1549" width="11.140625" style="1" customWidth="1"/>
    <col min="1550" max="1550" width="12.28515625" style="1" customWidth="1"/>
    <col min="1551" max="1551" width="13" style="1" customWidth="1"/>
    <col min="1552" max="1552" width="11.42578125" style="1" customWidth="1"/>
    <col min="1553" max="1553" width="11.140625" style="1" customWidth="1"/>
    <col min="1554" max="1554" width="12.28515625" style="1" customWidth="1"/>
    <col min="1555" max="1555" width="10.42578125" style="1" customWidth="1"/>
    <col min="1556" max="1556" width="13.7109375" style="1" customWidth="1"/>
    <col min="1557" max="1557" width="17.28515625" style="1" bestFit="1" customWidth="1"/>
    <col min="1558" max="1558" width="13.42578125" style="1" customWidth="1"/>
    <col min="1559" max="1795" width="9.140625" style="1"/>
    <col min="1796" max="1796" width="10.140625" style="1" bestFit="1" customWidth="1"/>
    <col min="1797" max="1800" width="9.140625" style="1"/>
    <col min="1801" max="1801" width="13.7109375" style="1" customWidth="1"/>
    <col min="1802" max="1802" width="12.42578125" style="1" customWidth="1"/>
    <col min="1803" max="1805" width="11.140625" style="1" customWidth="1"/>
    <col min="1806" max="1806" width="12.28515625" style="1" customWidth="1"/>
    <col min="1807" max="1807" width="13" style="1" customWidth="1"/>
    <col min="1808" max="1808" width="11.42578125" style="1" customWidth="1"/>
    <col min="1809" max="1809" width="11.140625" style="1" customWidth="1"/>
    <col min="1810" max="1810" width="12.28515625" style="1" customWidth="1"/>
    <col min="1811" max="1811" width="10.42578125" style="1" customWidth="1"/>
    <col min="1812" max="1812" width="13.7109375" style="1" customWidth="1"/>
    <col min="1813" max="1813" width="17.28515625" style="1" bestFit="1" customWidth="1"/>
    <col min="1814" max="1814" width="13.42578125" style="1" customWidth="1"/>
    <col min="1815" max="2051" width="9.140625" style="1"/>
    <col min="2052" max="2052" width="10.140625" style="1" bestFit="1" customWidth="1"/>
    <col min="2053" max="2056" width="9.140625" style="1"/>
    <col min="2057" max="2057" width="13.7109375" style="1" customWidth="1"/>
    <col min="2058" max="2058" width="12.42578125" style="1" customWidth="1"/>
    <col min="2059" max="2061" width="11.140625" style="1" customWidth="1"/>
    <col min="2062" max="2062" width="12.28515625" style="1" customWidth="1"/>
    <col min="2063" max="2063" width="13" style="1" customWidth="1"/>
    <col min="2064" max="2064" width="11.42578125" style="1" customWidth="1"/>
    <col min="2065" max="2065" width="11.140625" style="1" customWidth="1"/>
    <col min="2066" max="2066" width="12.28515625" style="1" customWidth="1"/>
    <col min="2067" max="2067" width="10.42578125" style="1" customWidth="1"/>
    <col min="2068" max="2068" width="13.7109375" style="1" customWidth="1"/>
    <col min="2069" max="2069" width="17.28515625" style="1" bestFit="1" customWidth="1"/>
    <col min="2070" max="2070" width="13.42578125" style="1" customWidth="1"/>
    <col min="2071" max="2307" width="9.140625" style="1"/>
    <col min="2308" max="2308" width="10.140625" style="1" bestFit="1" customWidth="1"/>
    <col min="2309" max="2312" width="9.140625" style="1"/>
    <col min="2313" max="2313" width="13.7109375" style="1" customWidth="1"/>
    <col min="2314" max="2314" width="12.42578125" style="1" customWidth="1"/>
    <col min="2315" max="2317" width="11.140625" style="1" customWidth="1"/>
    <col min="2318" max="2318" width="12.28515625" style="1" customWidth="1"/>
    <col min="2319" max="2319" width="13" style="1" customWidth="1"/>
    <col min="2320" max="2320" width="11.42578125" style="1" customWidth="1"/>
    <col min="2321" max="2321" width="11.140625" style="1" customWidth="1"/>
    <col min="2322" max="2322" width="12.28515625" style="1" customWidth="1"/>
    <col min="2323" max="2323" width="10.42578125" style="1" customWidth="1"/>
    <col min="2324" max="2324" width="13.7109375" style="1" customWidth="1"/>
    <col min="2325" max="2325" width="17.28515625" style="1" bestFit="1" customWidth="1"/>
    <col min="2326" max="2326" width="13.42578125" style="1" customWidth="1"/>
    <col min="2327" max="2563" width="9.140625" style="1"/>
    <col min="2564" max="2564" width="10.140625" style="1" bestFit="1" customWidth="1"/>
    <col min="2565" max="2568" width="9.140625" style="1"/>
    <col min="2569" max="2569" width="13.7109375" style="1" customWidth="1"/>
    <col min="2570" max="2570" width="12.42578125" style="1" customWidth="1"/>
    <col min="2571" max="2573" width="11.140625" style="1" customWidth="1"/>
    <col min="2574" max="2574" width="12.28515625" style="1" customWidth="1"/>
    <col min="2575" max="2575" width="13" style="1" customWidth="1"/>
    <col min="2576" max="2576" width="11.42578125" style="1" customWidth="1"/>
    <col min="2577" max="2577" width="11.140625" style="1" customWidth="1"/>
    <col min="2578" max="2578" width="12.28515625" style="1" customWidth="1"/>
    <col min="2579" max="2579" width="10.42578125" style="1" customWidth="1"/>
    <col min="2580" max="2580" width="13.7109375" style="1" customWidth="1"/>
    <col min="2581" max="2581" width="17.28515625" style="1" bestFit="1" customWidth="1"/>
    <col min="2582" max="2582" width="13.42578125" style="1" customWidth="1"/>
    <col min="2583" max="2819" width="9.140625" style="1"/>
    <col min="2820" max="2820" width="10.140625" style="1" bestFit="1" customWidth="1"/>
    <col min="2821" max="2824" width="9.140625" style="1"/>
    <col min="2825" max="2825" width="13.7109375" style="1" customWidth="1"/>
    <col min="2826" max="2826" width="12.42578125" style="1" customWidth="1"/>
    <col min="2827" max="2829" width="11.140625" style="1" customWidth="1"/>
    <col min="2830" max="2830" width="12.28515625" style="1" customWidth="1"/>
    <col min="2831" max="2831" width="13" style="1" customWidth="1"/>
    <col min="2832" max="2832" width="11.42578125" style="1" customWidth="1"/>
    <col min="2833" max="2833" width="11.140625" style="1" customWidth="1"/>
    <col min="2834" max="2834" width="12.28515625" style="1" customWidth="1"/>
    <col min="2835" max="2835" width="10.42578125" style="1" customWidth="1"/>
    <col min="2836" max="2836" width="13.7109375" style="1" customWidth="1"/>
    <col min="2837" max="2837" width="17.28515625" style="1" bestFit="1" customWidth="1"/>
    <col min="2838" max="2838" width="13.42578125" style="1" customWidth="1"/>
    <col min="2839" max="3075" width="9.140625" style="1"/>
    <col min="3076" max="3076" width="10.140625" style="1" bestFit="1" customWidth="1"/>
    <col min="3077" max="3080" width="9.140625" style="1"/>
    <col min="3081" max="3081" width="13.7109375" style="1" customWidth="1"/>
    <col min="3082" max="3082" width="12.42578125" style="1" customWidth="1"/>
    <col min="3083" max="3085" width="11.140625" style="1" customWidth="1"/>
    <col min="3086" max="3086" width="12.28515625" style="1" customWidth="1"/>
    <col min="3087" max="3087" width="13" style="1" customWidth="1"/>
    <col min="3088" max="3088" width="11.42578125" style="1" customWidth="1"/>
    <col min="3089" max="3089" width="11.140625" style="1" customWidth="1"/>
    <col min="3090" max="3090" width="12.28515625" style="1" customWidth="1"/>
    <col min="3091" max="3091" width="10.42578125" style="1" customWidth="1"/>
    <col min="3092" max="3092" width="13.7109375" style="1" customWidth="1"/>
    <col min="3093" max="3093" width="17.28515625" style="1" bestFit="1" customWidth="1"/>
    <col min="3094" max="3094" width="13.42578125" style="1" customWidth="1"/>
    <col min="3095" max="3331" width="9.140625" style="1"/>
    <col min="3332" max="3332" width="10.140625" style="1" bestFit="1" customWidth="1"/>
    <col min="3333" max="3336" width="9.140625" style="1"/>
    <col min="3337" max="3337" width="13.7109375" style="1" customWidth="1"/>
    <col min="3338" max="3338" width="12.42578125" style="1" customWidth="1"/>
    <col min="3339" max="3341" width="11.140625" style="1" customWidth="1"/>
    <col min="3342" max="3342" width="12.28515625" style="1" customWidth="1"/>
    <col min="3343" max="3343" width="13" style="1" customWidth="1"/>
    <col min="3344" max="3344" width="11.42578125" style="1" customWidth="1"/>
    <col min="3345" max="3345" width="11.140625" style="1" customWidth="1"/>
    <col min="3346" max="3346" width="12.28515625" style="1" customWidth="1"/>
    <col min="3347" max="3347" width="10.42578125" style="1" customWidth="1"/>
    <col min="3348" max="3348" width="13.7109375" style="1" customWidth="1"/>
    <col min="3349" max="3349" width="17.28515625" style="1" bestFit="1" customWidth="1"/>
    <col min="3350" max="3350" width="13.42578125" style="1" customWidth="1"/>
    <col min="3351" max="3587" width="9.140625" style="1"/>
    <col min="3588" max="3588" width="10.140625" style="1" bestFit="1" customWidth="1"/>
    <col min="3589" max="3592" width="9.140625" style="1"/>
    <col min="3593" max="3593" width="13.7109375" style="1" customWidth="1"/>
    <col min="3594" max="3594" width="12.42578125" style="1" customWidth="1"/>
    <col min="3595" max="3597" width="11.140625" style="1" customWidth="1"/>
    <col min="3598" max="3598" width="12.28515625" style="1" customWidth="1"/>
    <col min="3599" max="3599" width="13" style="1" customWidth="1"/>
    <col min="3600" max="3600" width="11.42578125" style="1" customWidth="1"/>
    <col min="3601" max="3601" width="11.140625" style="1" customWidth="1"/>
    <col min="3602" max="3602" width="12.28515625" style="1" customWidth="1"/>
    <col min="3603" max="3603" width="10.42578125" style="1" customWidth="1"/>
    <col min="3604" max="3604" width="13.7109375" style="1" customWidth="1"/>
    <col min="3605" max="3605" width="17.28515625" style="1" bestFit="1" customWidth="1"/>
    <col min="3606" max="3606" width="13.42578125" style="1" customWidth="1"/>
    <col min="3607" max="3843" width="9.140625" style="1"/>
    <col min="3844" max="3844" width="10.140625" style="1" bestFit="1" customWidth="1"/>
    <col min="3845" max="3848" width="9.140625" style="1"/>
    <col min="3849" max="3849" width="13.7109375" style="1" customWidth="1"/>
    <col min="3850" max="3850" width="12.42578125" style="1" customWidth="1"/>
    <col min="3851" max="3853" width="11.140625" style="1" customWidth="1"/>
    <col min="3854" max="3854" width="12.28515625" style="1" customWidth="1"/>
    <col min="3855" max="3855" width="13" style="1" customWidth="1"/>
    <col min="3856" max="3856" width="11.42578125" style="1" customWidth="1"/>
    <col min="3857" max="3857" width="11.140625" style="1" customWidth="1"/>
    <col min="3858" max="3858" width="12.28515625" style="1" customWidth="1"/>
    <col min="3859" max="3859" width="10.42578125" style="1" customWidth="1"/>
    <col min="3860" max="3860" width="13.7109375" style="1" customWidth="1"/>
    <col min="3861" max="3861" width="17.28515625" style="1" bestFit="1" customWidth="1"/>
    <col min="3862" max="3862" width="13.42578125" style="1" customWidth="1"/>
    <col min="3863" max="4099" width="9.140625" style="1"/>
    <col min="4100" max="4100" width="10.140625" style="1" bestFit="1" customWidth="1"/>
    <col min="4101" max="4104" width="9.140625" style="1"/>
    <col min="4105" max="4105" width="13.7109375" style="1" customWidth="1"/>
    <col min="4106" max="4106" width="12.42578125" style="1" customWidth="1"/>
    <col min="4107" max="4109" width="11.140625" style="1" customWidth="1"/>
    <col min="4110" max="4110" width="12.28515625" style="1" customWidth="1"/>
    <col min="4111" max="4111" width="13" style="1" customWidth="1"/>
    <col min="4112" max="4112" width="11.42578125" style="1" customWidth="1"/>
    <col min="4113" max="4113" width="11.140625" style="1" customWidth="1"/>
    <col min="4114" max="4114" width="12.28515625" style="1" customWidth="1"/>
    <col min="4115" max="4115" width="10.42578125" style="1" customWidth="1"/>
    <col min="4116" max="4116" width="13.7109375" style="1" customWidth="1"/>
    <col min="4117" max="4117" width="17.28515625" style="1" bestFit="1" customWidth="1"/>
    <col min="4118" max="4118" width="13.42578125" style="1" customWidth="1"/>
    <col min="4119" max="4355" width="9.140625" style="1"/>
    <col min="4356" max="4356" width="10.140625" style="1" bestFit="1" customWidth="1"/>
    <col min="4357" max="4360" width="9.140625" style="1"/>
    <col min="4361" max="4361" width="13.7109375" style="1" customWidth="1"/>
    <col min="4362" max="4362" width="12.42578125" style="1" customWidth="1"/>
    <col min="4363" max="4365" width="11.140625" style="1" customWidth="1"/>
    <col min="4366" max="4366" width="12.28515625" style="1" customWidth="1"/>
    <col min="4367" max="4367" width="13" style="1" customWidth="1"/>
    <col min="4368" max="4368" width="11.42578125" style="1" customWidth="1"/>
    <col min="4369" max="4369" width="11.140625" style="1" customWidth="1"/>
    <col min="4370" max="4370" width="12.28515625" style="1" customWidth="1"/>
    <col min="4371" max="4371" width="10.42578125" style="1" customWidth="1"/>
    <col min="4372" max="4372" width="13.7109375" style="1" customWidth="1"/>
    <col min="4373" max="4373" width="17.28515625" style="1" bestFit="1" customWidth="1"/>
    <col min="4374" max="4374" width="13.42578125" style="1" customWidth="1"/>
    <col min="4375" max="4611" width="9.140625" style="1"/>
    <col min="4612" max="4612" width="10.140625" style="1" bestFit="1" customWidth="1"/>
    <col min="4613" max="4616" width="9.140625" style="1"/>
    <col min="4617" max="4617" width="13.7109375" style="1" customWidth="1"/>
    <col min="4618" max="4618" width="12.42578125" style="1" customWidth="1"/>
    <col min="4619" max="4621" width="11.140625" style="1" customWidth="1"/>
    <col min="4622" max="4622" width="12.28515625" style="1" customWidth="1"/>
    <col min="4623" max="4623" width="13" style="1" customWidth="1"/>
    <col min="4624" max="4624" width="11.42578125" style="1" customWidth="1"/>
    <col min="4625" max="4625" width="11.140625" style="1" customWidth="1"/>
    <col min="4626" max="4626" width="12.28515625" style="1" customWidth="1"/>
    <col min="4627" max="4627" width="10.42578125" style="1" customWidth="1"/>
    <col min="4628" max="4628" width="13.7109375" style="1" customWidth="1"/>
    <col min="4629" max="4629" width="17.28515625" style="1" bestFit="1" customWidth="1"/>
    <col min="4630" max="4630" width="13.42578125" style="1" customWidth="1"/>
    <col min="4631" max="4867" width="9.140625" style="1"/>
    <col min="4868" max="4868" width="10.140625" style="1" bestFit="1" customWidth="1"/>
    <col min="4869" max="4872" width="9.140625" style="1"/>
    <col min="4873" max="4873" width="13.7109375" style="1" customWidth="1"/>
    <col min="4874" max="4874" width="12.42578125" style="1" customWidth="1"/>
    <col min="4875" max="4877" width="11.140625" style="1" customWidth="1"/>
    <col min="4878" max="4878" width="12.28515625" style="1" customWidth="1"/>
    <col min="4879" max="4879" width="13" style="1" customWidth="1"/>
    <col min="4880" max="4880" width="11.42578125" style="1" customWidth="1"/>
    <col min="4881" max="4881" width="11.140625" style="1" customWidth="1"/>
    <col min="4882" max="4882" width="12.28515625" style="1" customWidth="1"/>
    <col min="4883" max="4883" width="10.42578125" style="1" customWidth="1"/>
    <col min="4884" max="4884" width="13.7109375" style="1" customWidth="1"/>
    <col min="4885" max="4885" width="17.28515625" style="1" bestFit="1" customWidth="1"/>
    <col min="4886" max="4886" width="13.42578125" style="1" customWidth="1"/>
    <col min="4887" max="5123" width="9.140625" style="1"/>
    <col min="5124" max="5124" width="10.140625" style="1" bestFit="1" customWidth="1"/>
    <col min="5125" max="5128" width="9.140625" style="1"/>
    <col min="5129" max="5129" width="13.7109375" style="1" customWidth="1"/>
    <col min="5130" max="5130" width="12.42578125" style="1" customWidth="1"/>
    <col min="5131" max="5133" width="11.140625" style="1" customWidth="1"/>
    <col min="5134" max="5134" width="12.28515625" style="1" customWidth="1"/>
    <col min="5135" max="5135" width="13" style="1" customWidth="1"/>
    <col min="5136" max="5136" width="11.42578125" style="1" customWidth="1"/>
    <col min="5137" max="5137" width="11.140625" style="1" customWidth="1"/>
    <col min="5138" max="5138" width="12.28515625" style="1" customWidth="1"/>
    <col min="5139" max="5139" width="10.42578125" style="1" customWidth="1"/>
    <col min="5140" max="5140" width="13.7109375" style="1" customWidth="1"/>
    <col min="5141" max="5141" width="17.28515625" style="1" bestFit="1" customWidth="1"/>
    <col min="5142" max="5142" width="13.42578125" style="1" customWidth="1"/>
    <col min="5143" max="5379" width="9.140625" style="1"/>
    <col min="5380" max="5380" width="10.140625" style="1" bestFit="1" customWidth="1"/>
    <col min="5381" max="5384" width="9.140625" style="1"/>
    <col min="5385" max="5385" width="13.7109375" style="1" customWidth="1"/>
    <col min="5386" max="5386" width="12.42578125" style="1" customWidth="1"/>
    <col min="5387" max="5389" width="11.140625" style="1" customWidth="1"/>
    <col min="5390" max="5390" width="12.28515625" style="1" customWidth="1"/>
    <col min="5391" max="5391" width="13" style="1" customWidth="1"/>
    <col min="5392" max="5392" width="11.42578125" style="1" customWidth="1"/>
    <col min="5393" max="5393" width="11.140625" style="1" customWidth="1"/>
    <col min="5394" max="5394" width="12.28515625" style="1" customWidth="1"/>
    <col min="5395" max="5395" width="10.42578125" style="1" customWidth="1"/>
    <col min="5396" max="5396" width="13.7109375" style="1" customWidth="1"/>
    <col min="5397" max="5397" width="17.28515625" style="1" bestFit="1" customWidth="1"/>
    <col min="5398" max="5398" width="13.42578125" style="1" customWidth="1"/>
    <col min="5399" max="5635" width="9.140625" style="1"/>
    <col min="5636" max="5636" width="10.140625" style="1" bestFit="1" customWidth="1"/>
    <col min="5637" max="5640" width="9.140625" style="1"/>
    <col min="5641" max="5641" width="13.7109375" style="1" customWidth="1"/>
    <col min="5642" max="5642" width="12.42578125" style="1" customWidth="1"/>
    <col min="5643" max="5645" width="11.140625" style="1" customWidth="1"/>
    <col min="5646" max="5646" width="12.28515625" style="1" customWidth="1"/>
    <col min="5647" max="5647" width="13" style="1" customWidth="1"/>
    <col min="5648" max="5648" width="11.42578125" style="1" customWidth="1"/>
    <col min="5649" max="5649" width="11.140625" style="1" customWidth="1"/>
    <col min="5650" max="5650" width="12.28515625" style="1" customWidth="1"/>
    <col min="5651" max="5651" width="10.42578125" style="1" customWidth="1"/>
    <col min="5652" max="5652" width="13.7109375" style="1" customWidth="1"/>
    <col min="5653" max="5653" width="17.28515625" style="1" bestFit="1" customWidth="1"/>
    <col min="5654" max="5654" width="13.42578125" style="1" customWidth="1"/>
    <col min="5655" max="5891" width="9.140625" style="1"/>
    <col min="5892" max="5892" width="10.140625" style="1" bestFit="1" customWidth="1"/>
    <col min="5893" max="5896" width="9.140625" style="1"/>
    <col min="5897" max="5897" width="13.7109375" style="1" customWidth="1"/>
    <col min="5898" max="5898" width="12.42578125" style="1" customWidth="1"/>
    <col min="5899" max="5901" width="11.140625" style="1" customWidth="1"/>
    <col min="5902" max="5902" width="12.28515625" style="1" customWidth="1"/>
    <col min="5903" max="5903" width="13" style="1" customWidth="1"/>
    <col min="5904" max="5904" width="11.42578125" style="1" customWidth="1"/>
    <col min="5905" max="5905" width="11.140625" style="1" customWidth="1"/>
    <col min="5906" max="5906" width="12.28515625" style="1" customWidth="1"/>
    <col min="5907" max="5907" width="10.42578125" style="1" customWidth="1"/>
    <col min="5908" max="5908" width="13.7109375" style="1" customWidth="1"/>
    <col min="5909" max="5909" width="17.28515625" style="1" bestFit="1" customWidth="1"/>
    <col min="5910" max="5910" width="13.42578125" style="1" customWidth="1"/>
    <col min="5911" max="6147" width="9.140625" style="1"/>
    <col min="6148" max="6148" width="10.140625" style="1" bestFit="1" customWidth="1"/>
    <col min="6149" max="6152" width="9.140625" style="1"/>
    <col min="6153" max="6153" width="13.7109375" style="1" customWidth="1"/>
    <col min="6154" max="6154" width="12.42578125" style="1" customWidth="1"/>
    <col min="6155" max="6157" width="11.140625" style="1" customWidth="1"/>
    <col min="6158" max="6158" width="12.28515625" style="1" customWidth="1"/>
    <col min="6159" max="6159" width="13" style="1" customWidth="1"/>
    <col min="6160" max="6160" width="11.42578125" style="1" customWidth="1"/>
    <col min="6161" max="6161" width="11.140625" style="1" customWidth="1"/>
    <col min="6162" max="6162" width="12.28515625" style="1" customWidth="1"/>
    <col min="6163" max="6163" width="10.42578125" style="1" customWidth="1"/>
    <col min="6164" max="6164" width="13.7109375" style="1" customWidth="1"/>
    <col min="6165" max="6165" width="17.28515625" style="1" bestFit="1" customWidth="1"/>
    <col min="6166" max="6166" width="13.42578125" style="1" customWidth="1"/>
    <col min="6167" max="6403" width="9.140625" style="1"/>
    <col min="6404" max="6404" width="10.140625" style="1" bestFit="1" customWidth="1"/>
    <col min="6405" max="6408" width="9.140625" style="1"/>
    <col min="6409" max="6409" width="13.7109375" style="1" customWidth="1"/>
    <col min="6410" max="6410" width="12.42578125" style="1" customWidth="1"/>
    <col min="6411" max="6413" width="11.140625" style="1" customWidth="1"/>
    <col min="6414" max="6414" width="12.28515625" style="1" customWidth="1"/>
    <col min="6415" max="6415" width="13" style="1" customWidth="1"/>
    <col min="6416" max="6416" width="11.42578125" style="1" customWidth="1"/>
    <col min="6417" max="6417" width="11.140625" style="1" customWidth="1"/>
    <col min="6418" max="6418" width="12.28515625" style="1" customWidth="1"/>
    <col min="6419" max="6419" width="10.42578125" style="1" customWidth="1"/>
    <col min="6420" max="6420" width="13.7109375" style="1" customWidth="1"/>
    <col min="6421" max="6421" width="17.28515625" style="1" bestFit="1" customWidth="1"/>
    <col min="6422" max="6422" width="13.42578125" style="1" customWidth="1"/>
    <col min="6423" max="6659" width="9.140625" style="1"/>
    <col min="6660" max="6660" width="10.140625" style="1" bestFit="1" customWidth="1"/>
    <col min="6661" max="6664" width="9.140625" style="1"/>
    <col min="6665" max="6665" width="13.7109375" style="1" customWidth="1"/>
    <col min="6666" max="6666" width="12.42578125" style="1" customWidth="1"/>
    <col min="6667" max="6669" width="11.140625" style="1" customWidth="1"/>
    <col min="6670" max="6670" width="12.28515625" style="1" customWidth="1"/>
    <col min="6671" max="6671" width="13" style="1" customWidth="1"/>
    <col min="6672" max="6672" width="11.42578125" style="1" customWidth="1"/>
    <col min="6673" max="6673" width="11.140625" style="1" customWidth="1"/>
    <col min="6674" max="6674" width="12.28515625" style="1" customWidth="1"/>
    <col min="6675" max="6675" width="10.42578125" style="1" customWidth="1"/>
    <col min="6676" max="6676" width="13.7109375" style="1" customWidth="1"/>
    <col min="6677" max="6677" width="17.28515625" style="1" bestFit="1" customWidth="1"/>
    <col min="6678" max="6678" width="13.42578125" style="1" customWidth="1"/>
    <col min="6679" max="6915" width="9.140625" style="1"/>
    <col min="6916" max="6916" width="10.140625" style="1" bestFit="1" customWidth="1"/>
    <col min="6917" max="6920" width="9.140625" style="1"/>
    <col min="6921" max="6921" width="13.7109375" style="1" customWidth="1"/>
    <col min="6922" max="6922" width="12.42578125" style="1" customWidth="1"/>
    <col min="6923" max="6925" width="11.140625" style="1" customWidth="1"/>
    <col min="6926" max="6926" width="12.28515625" style="1" customWidth="1"/>
    <col min="6927" max="6927" width="13" style="1" customWidth="1"/>
    <col min="6928" max="6928" width="11.42578125" style="1" customWidth="1"/>
    <col min="6929" max="6929" width="11.140625" style="1" customWidth="1"/>
    <col min="6930" max="6930" width="12.28515625" style="1" customWidth="1"/>
    <col min="6931" max="6931" width="10.42578125" style="1" customWidth="1"/>
    <col min="6932" max="6932" width="13.7109375" style="1" customWidth="1"/>
    <col min="6933" max="6933" width="17.28515625" style="1" bestFit="1" customWidth="1"/>
    <col min="6934" max="6934" width="13.42578125" style="1" customWidth="1"/>
    <col min="6935" max="7171" width="9.140625" style="1"/>
    <col min="7172" max="7172" width="10.140625" style="1" bestFit="1" customWidth="1"/>
    <col min="7173" max="7176" width="9.140625" style="1"/>
    <col min="7177" max="7177" width="13.7109375" style="1" customWidth="1"/>
    <col min="7178" max="7178" width="12.42578125" style="1" customWidth="1"/>
    <col min="7179" max="7181" width="11.140625" style="1" customWidth="1"/>
    <col min="7182" max="7182" width="12.28515625" style="1" customWidth="1"/>
    <col min="7183" max="7183" width="13" style="1" customWidth="1"/>
    <col min="7184" max="7184" width="11.42578125" style="1" customWidth="1"/>
    <col min="7185" max="7185" width="11.140625" style="1" customWidth="1"/>
    <col min="7186" max="7186" width="12.28515625" style="1" customWidth="1"/>
    <col min="7187" max="7187" width="10.42578125" style="1" customWidth="1"/>
    <col min="7188" max="7188" width="13.7109375" style="1" customWidth="1"/>
    <col min="7189" max="7189" width="17.28515625" style="1" bestFit="1" customWidth="1"/>
    <col min="7190" max="7190" width="13.42578125" style="1" customWidth="1"/>
    <col min="7191" max="7427" width="9.140625" style="1"/>
    <col min="7428" max="7428" width="10.140625" style="1" bestFit="1" customWidth="1"/>
    <col min="7429" max="7432" width="9.140625" style="1"/>
    <col min="7433" max="7433" width="13.7109375" style="1" customWidth="1"/>
    <col min="7434" max="7434" width="12.42578125" style="1" customWidth="1"/>
    <col min="7435" max="7437" width="11.140625" style="1" customWidth="1"/>
    <col min="7438" max="7438" width="12.28515625" style="1" customWidth="1"/>
    <col min="7439" max="7439" width="13" style="1" customWidth="1"/>
    <col min="7440" max="7440" width="11.42578125" style="1" customWidth="1"/>
    <col min="7441" max="7441" width="11.140625" style="1" customWidth="1"/>
    <col min="7442" max="7442" width="12.28515625" style="1" customWidth="1"/>
    <col min="7443" max="7443" width="10.42578125" style="1" customWidth="1"/>
    <col min="7444" max="7444" width="13.7109375" style="1" customWidth="1"/>
    <col min="7445" max="7445" width="17.28515625" style="1" bestFit="1" customWidth="1"/>
    <col min="7446" max="7446" width="13.42578125" style="1" customWidth="1"/>
    <col min="7447" max="7683" width="9.140625" style="1"/>
    <col min="7684" max="7684" width="10.140625" style="1" bestFit="1" customWidth="1"/>
    <col min="7685" max="7688" width="9.140625" style="1"/>
    <col min="7689" max="7689" width="13.7109375" style="1" customWidth="1"/>
    <col min="7690" max="7690" width="12.42578125" style="1" customWidth="1"/>
    <col min="7691" max="7693" width="11.140625" style="1" customWidth="1"/>
    <col min="7694" max="7694" width="12.28515625" style="1" customWidth="1"/>
    <col min="7695" max="7695" width="13" style="1" customWidth="1"/>
    <col min="7696" max="7696" width="11.42578125" style="1" customWidth="1"/>
    <col min="7697" max="7697" width="11.140625" style="1" customWidth="1"/>
    <col min="7698" max="7698" width="12.28515625" style="1" customWidth="1"/>
    <col min="7699" max="7699" width="10.42578125" style="1" customWidth="1"/>
    <col min="7700" max="7700" width="13.7109375" style="1" customWidth="1"/>
    <col min="7701" max="7701" width="17.28515625" style="1" bestFit="1" customWidth="1"/>
    <col min="7702" max="7702" width="13.42578125" style="1" customWidth="1"/>
    <col min="7703" max="7939" width="9.140625" style="1"/>
    <col min="7940" max="7940" width="10.140625" style="1" bestFit="1" customWidth="1"/>
    <col min="7941" max="7944" width="9.140625" style="1"/>
    <col min="7945" max="7945" width="13.7109375" style="1" customWidth="1"/>
    <col min="7946" max="7946" width="12.42578125" style="1" customWidth="1"/>
    <col min="7947" max="7949" width="11.140625" style="1" customWidth="1"/>
    <col min="7950" max="7950" width="12.28515625" style="1" customWidth="1"/>
    <col min="7951" max="7951" width="13" style="1" customWidth="1"/>
    <col min="7952" max="7952" width="11.42578125" style="1" customWidth="1"/>
    <col min="7953" max="7953" width="11.140625" style="1" customWidth="1"/>
    <col min="7954" max="7954" width="12.28515625" style="1" customWidth="1"/>
    <col min="7955" max="7955" width="10.42578125" style="1" customWidth="1"/>
    <col min="7956" max="7956" width="13.7109375" style="1" customWidth="1"/>
    <col min="7957" max="7957" width="17.28515625" style="1" bestFit="1" customWidth="1"/>
    <col min="7958" max="7958" width="13.42578125" style="1" customWidth="1"/>
    <col min="7959" max="8195" width="9.140625" style="1"/>
    <col min="8196" max="8196" width="10.140625" style="1" bestFit="1" customWidth="1"/>
    <col min="8197" max="8200" width="9.140625" style="1"/>
    <col min="8201" max="8201" width="13.7109375" style="1" customWidth="1"/>
    <col min="8202" max="8202" width="12.42578125" style="1" customWidth="1"/>
    <col min="8203" max="8205" width="11.140625" style="1" customWidth="1"/>
    <col min="8206" max="8206" width="12.28515625" style="1" customWidth="1"/>
    <col min="8207" max="8207" width="13" style="1" customWidth="1"/>
    <col min="8208" max="8208" width="11.42578125" style="1" customWidth="1"/>
    <col min="8209" max="8209" width="11.140625" style="1" customWidth="1"/>
    <col min="8210" max="8210" width="12.28515625" style="1" customWidth="1"/>
    <col min="8211" max="8211" width="10.42578125" style="1" customWidth="1"/>
    <col min="8212" max="8212" width="13.7109375" style="1" customWidth="1"/>
    <col min="8213" max="8213" width="17.28515625" style="1" bestFit="1" customWidth="1"/>
    <col min="8214" max="8214" width="13.42578125" style="1" customWidth="1"/>
    <col min="8215" max="8451" width="9.140625" style="1"/>
    <col min="8452" max="8452" width="10.140625" style="1" bestFit="1" customWidth="1"/>
    <col min="8453" max="8456" width="9.140625" style="1"/>
    <col min="8457" max="8457" width="13.7109375" style="1" customWidth="1"/>
    <col min="8458" max="8458" width="12.42578125" style="1" customWidth="1"/>
    <col min="8459" max="8461" width="11.140625" style="1" customWidth="1"/>
    <col min="8462" max="8462" width="12.28515625" style="1" customWidth="1"/>
    <col min="8463" max="8463" width="13" style="1" customWidth="1"/>
    <col min="8464" max="8464" width="11.42578125" style="1" customWidth="1"/>
    <col min="8465" max="8465" width="11.140625" style="1" customWidth="1"/>
    <col min="8466" max="8466" width="12.28515625" style="1" customWidth="1"/>
    <col min="8467" max="8467" width="10.42578125" style="1" customWidth="1"/>
    <col min="8468" max="8468" width="13.7109375" style="1" customWidth="1"/>
    <col min="8469" max="8469" width="17.28515625" style="1" bestFit="1" customWidth="1"/>
    <col min="8470" max="8470" width="13.42578125" style="1" customWidth="1"/>
    <col min="8471" max="8707" width="9.140625" style="1"/>
    <col min="8708" max="8708" width="10.140625" style="1" bestFit="1" customWidth="1"/>
    <col min="8709" max="8712" width="9.140625" style="1"/>
    <col min="8713" max="8713" width="13.7109375" style="1" customWidth="1"/>
    <col min="8714" max="8714" width="12.42578125" style="1" customWidth="1"/>
    <col min="8715" max="8717" width="11.140625" style="1" customWidth="1"/>
    <col min="8718" max="8718" width="12.28515625" style="1" customWidth="1"/>
    <col min="8719" max="8719" width="13" style="1" customWidth="1"/>
    <col min="8720" max="8720" width="11.42578125" style="1" customWidth="1"/>
    <col min="8721" max="8721" width="11.140625" style="1" customWidth="1"/>
    <col min="8722" max="8722" width="12.28515625" style="1" customWidth="1"/>
    <col min="8723" max="8723" width="10.42578125" style="1" customWidth="1"/>
    <col min="8724" max="8724" width="13.7109375" style="1" customWidth="1"/>
    <col min="8725" max="8725" width="17.28515625" style="1" bestFit="1" customWidth="1"/>
    <col min="8726" max="8726" width="13.42578125" style="1" customWidth="1"/>
    <col min="8727" max="8963" width="9.140625" style="1"/>
    <col min="8964" max="8964" width="10.140625" style="1" bestFit="1" customWidth="1"/>
    <col min="8965" max="8968" width="9.140625" style="1"/>
    <col min="8969" max="8969" width="13.7109375" style="1" customWidth="1"/>
    <col min="8970" max="8970" width="12.42578125" style="1" customWidth="1"/>
    <col min="8971" max="8973" width="11.140625" style="1" customWidth="1"/>
    <col min="8974" max="8974" width="12.28515625" style="1" customWidth="1"/>
    <col min="8975" max="8975" width="13" style="1" customWidth="1"/>
    <col min="8976" max="8976" width="11.42578125" style="1" customWidth="1"/>
    <col min="8977" max="8977" width="11.140625" style="1" customWidth="1"/>
    <col min="8978" max="8978" width="12.28515625" style="1" customWidth="1"/>
    <col min="8979" max="8979" width="10.42578125" style="1" customWidth="1"/>
    <col min="8980" max="8980" width="13.7109375" style="1" customWidth="1"/>
    <col min="8981" max="8981" width="17.28515625" style="1" bestFit="1" customWidth="1"/>
    <col min="8982" max="8982" width="13.42578125" style="1" customWidth="1"/>
    <col min="8983" max="9219" width="9.140625" style="1"/>
    <col min="9220" max="9220" width="10.140625" style="1" bestFit="1" customWidth="1"/>
    <col min="9221" max="9224" width="9.140625" style="1"/>
    <col min="9225" max="9225" width="13.7109375" style="1" customWidth="1"/>
    <col min="9226" max="9226" width="12.42578125" style="1" customWidth="1"/>
    <col min="9227" max="9229" width="11.140625" style="1" customWidth="1"/>
    <col min="9230" max="9230" width="12.28515625" style="1" customWidth="1"/>
    <col min="9231" max="9231" width="13" style="1" customWidth="1"/>
    <col min="9232" max="9232" width="11.42578125" style="1" customWidth="1"/>
    <col min="9233" max="9233" width="11.140625" style="1" customWidth="1"/>
    <col min="9234" max="9234" width="12.28515625" style="1" customWidth="1"/>
    <col min="9235" max="9235" width="10.42578125" style="1" customWidth="1"/>
    <col min="9236" max="9236" width="13.7109375" style="1" customWidth="1"/>
    <col min="9237" max="9237" width="17.28515625" style="1" bestFit="1" customWidth="1"/>
    <col min="9238" max="9238" width="13.42578125" style="1" customWidth="1"/>
    <col min="9239" max="9475" width="9.140625" style="1"/>
    <col min="9476" max="9476" width="10.140625" style="1" bestFit="1" customWidth="1"/>
    <col min="9477" max="9480" width="9.140625" style="1"/>
    <col min="9481" max="9481" width="13.7109375" style="1" customWidth="1"/>
    <col min="9482" max="9482" width="12.42578125" style="1" customWidth="1"/>
    <col min="9483" max="9485" width="11.140625" style="1" customWidth="1"/>
    <col min="9486" max="9486" width="12.28515625" style="1" customWidth="1"/>
    <col min="9487" max="9487" width="13" style="1" customWidth="1"/>
    <col min="9488" max="9488" width="11.42578125" style="1" customWidth="1"/>
    <col min="9489" max="9489" width="11.140625" style="1" customWidth="1"/>
    <col min="9490" max="9490" width="12.28515625" style="1" customWidth="1"/>
    <col min="9491" max="9491" width="10.42578125" style="1" customWidth="1"/>
    <col min="9492" max="9492" width="13.7109375" style="1" customWidth="1"/>
    <col min="9493" max="9493" width="17.28515625" style="1" bestFit="1" customWidth="1"/>
    <col min="9494" max="9494" width="13.42578125" style="1" customWidth="1"/>
    <col min="9495" max="9731" width="9.140625" style="1"/>
    <col min="9732" max="9732" width="10.140625" style="1" bestFit="1" customWidth="1"/>
    <col min="9733" max="9736" width="9.140625" style="1"/>
    <col min="9737" max="9737" width="13.7109375" style="1" customWidth="1"/>
    <col min="9738" max="9738" width="12.42578125" style="1" customWidth="1"/>
    <col min="9739" max="9741" width="11.140625" style="1" customWidth="1"/>
    <col min="9742" max="9742" width="12.28515625" style="1" customWidth="1"/>
    <col min="9743" max="9743" width="13" style="1" customWidth="1"/>
    <col min="9744" max="9744" width="11.42578125" style="1" customWidth="1"/>
    <col min="9745" max="9745" width="11.140625" style="1" customWidth="1"/>
    <col min="9746" max="9746" width="12.28515625" style="1" customWidth="1"/>
    <col min="9747" max="9747" width="10.42578125" style="1" customWidth="1"/>
    <col min="9748" max="9748" width="13.7109375" style="1" customWidth="1"/>
    <col min="9749" max="9749" width="17.28515625" style="1" bestFit="1" customWidth="1"/>
    <col min="9750" max="9750" width="13.42578125" style="1" customWidth="1"/>
    <col min="9751" max="9987" width="9.140625" style="1"/>
    <col min="9988" max="9988" width="10.140625" style="1" bestFit="1" customWidth="1"/>
    <col min="9989" max="9992" width="9.140625" style="1"/>
    <col min="9993" max="9993" width="13.7109375" style="1" customWidth="1"/>
    <col min="9994" max="9994" width="12.42578125" style="1" customWidth="1"/>
    <col min="9995" max="9997" width="11.140625" style="1" customWidth="1"/>
    <col min="9998" max="9998" width="12.28515625" style="1" customWidth="1"/>
    <col min="9999" max="9999" width="13" style="1" customWidth="1"/>
    <col min="10000" max="10000" width="11.42578125" style="1" customWidth="1"/>
    <col min="10001" max="10001" width="11.140625" style="1" customWidth="1"/>
    <col min="10002" max="10002" width="12.28515625" style="1" customWidth="1"/>
    <col min="10003" max="10003" width="10.42578125" style="1" customWidth="1"/>
    <col min="10004" max="10004" width="13.7109375" style="1" customWidth="1"/>
    <col min="10005" max="10005" width="17.28515625" style="1" bestFit="1" customWidth="1"/>
    <col min="10006" max="10006" width="13.42578125" style="1" customWidth="1"/>
    <col min="10007" max="10243" width="9.140625" style="1"/>
    <col min="10244" max="10244" width="10.140625" style="1" bestFit="1" customWidth="1"/>
    <col min="10245" max="10248" width="9.140625" style="1"/>
    <col min="10249" max="10249" width="13.7109375" style="1" customWidth="1"/>
    <col min="10250" max="10250" width="12.42578125" style="1" customWidth="1"/>
    <col min="10251" max="10253" width="11.140625" style="1" customWidth="1"/>
    <col min="10254" max="10254" width="12.28515625" style="1" customWidth="1"/>
    <col min="10255" max="10255" width="13" style="1" customWidth="1"/>
    <col min="10256" max="10256" width="11.42578125" style="1" customWidth="1"/>
    <col min="10257" max="10257" width="11.140625" style="1" customWidth="1"/>
    <col min="10258" max="10258" width="12.28515625" style="1" customWidth="1"/>
    <col min="10259" max="10259" width="10.42578125" style="1" customWidth="1"/>
    <col min="10260" max="10260" width="13.7109375" style="1" customWidth="1"/>
    <col min="10261" max="10261" width="17.28515625" style="1" bestFit="1" customWidth="1"/>
    <col min="10262" max="10262" width="13.42578125" style="1" customWidth="1"/>
    <col min="10263" max="10499" width="9.140625" style="1"/>
    <col min="10500" max="10500" width="10.140625" style="1" bestFit="1" customWidth="1"/>
    <col min="10501" max="10504" width="9.140625" style="1"/>
    <col min="10505" max="10505" width="13.7109375" style="1" customWidth="1"/>
    <col min="10506" max="10506" width="12.42578125" style="1" customWidth="1"/>
    <col min="10507" max="10509" width="11.140625" style="1" customWidth="1"/>
    <col min="10510" max="10510" width="12.28515625" style="1" customWidth="1"/>
    <col min="10511" max="10511" width="13" style="1" customWidth="1"/>
    <col min="10512" max="10512" width="11.42578125" style="1" customWidth="1"/>
    <col min="10513" max="10513" width="11.140625" style="1" customWidth="1"/>
    <col min="10514" max="10514" width="12.28515625" style="1" customWidth="1"/>
    <col min="10515" max="10515" width="10.42578125" style="1" customWidth="1"/>
    <col min="10516" max="10516" width="13.7109375" style="1" customWidth="1"/>
    <col min="10517" max="10517" width="17.28515625" style="1" bestFit="1" customWidth="1"/>
    <col min="10518" max="10518" width="13.42578125" style="1" customWidth="1"/>
    <col min="10519" max="10755" width="9.140625" style="1"/>
    <col min="10756" max="10756" width="10.140625" style="1" bestFit="1" customWidth="1"/>
    <col min="10757" max="10760" width="9.140625" style="1"/>
    <col min="10761" max="10761" width="13.7109375" style="1" customWidth="1"/>
    <col min="10762" max="10762" width="12.42578125" style="1" customWidth="1"/>
    <col min="10763" max="10765" width="11.140625" style="1" customWidth="1"/>
    <col min="10766" max="10766" width="12.28515625" style="1" customWidth="1"/>
    <col min="10767" max="10767" width="13" style="1" customWidth="1"/>
    <col min="10768" max="10768" width="11.42578125" style="1" customWidth="1"/>
    <col min="10769" max="10769" width="11.140625" style="1" customWidth="1"/>
    <col min="10770" max="10770" width="12.28515625" style="1" customWidth="1"/>
    <col min="10771" max="10771" width="10.42578125" style="1" customWidth="1"/>
    <col min="10772" max="10772" width="13.7109375" style="1" customWidth="1"/>
    <col min="10773" max="10773" width="17.28515625" style="1" bestFit="1" customWidth="1"/>
    <col min="10774" max="10774" width="13.42578125" style="1" customWidth="1"/>
    <col min="10775" max="11011" width="9.140625" style="1"/>
    <col min="11012" max="11012" width="10.140625" style="1" bestFit="1" customWidth="1"/>
    <col min="11013" max="11016" width="9.140625" style="1"/>
    <col min="11017" max="11017" width="13.7109375" style="1" customWidth="1"/>
    <col min="11018" max="11018" width="12.42578125" style="1" customWidth="1"/>
    <col min="11019" max="11021" width="11.140625" style="1" customWidth="1"/>
    <col min="11022" max="11022" width="12.28515625" style="1" customWidth="1"/>
    <col min="11023" max="11023" width="13" style="1" customWidth="1"/>
    <col min="11024" max="11024" width="11.42578125" style="1" customWidth="1"/>
    <col min="11025" max="11025" width="11.140625" style="1" customWidth="1"/>
    <col min="11026" max="11026" width="12.28515625" style="1" customWidth="1"/>
    <col min="11027" max="11027" width="10.42578125" style="1" customWidth="1"/>
    <col min="11028" max="11028" width="13.7109375" style="1" customWidth="1"/>
    <col min="11029" max="11029" width="17.28515625" style="1" bestFit="1" customWidth="1"/>
    <col min="11030" max="11030" width="13.42578125" style="1" customWidth="1"/>
    <col min="11031" max="11267" width="9.140625" style="1"/>
    <col min="11268" max="11268" width="10.140625" style="1" bestFit="1" customWidth="1"/>
    <col min="11269" max="11272" width="9.140625" style="1"/>
    <col min="11273" max="11273" width="13.7109375" style="1" customWidth="1"/>
    <col min="11274" max="11274" width="12.42578125" style="1" customWidth="1"/>
    <col min="11275" max="11277" width="11.140625" style="1" customWidth="1"/>
    <col min="11278" max="11278" width="12.28515625" style="1" customWidth="1"/>
    <col min="11279" max="11279" width="13" style="1" customWidth="1"/>
    <col min="11280" max="11280" width="11.42578125" style="1" customWidth="1"/>
    <col min="11281" max="11281" width="11.140625" style="1" customWidth="1"/>
    <col min="11282" max="11282" width="12.28515625" style="1" customWidth="1"/>
    <col min="11283" max="11283" width="10.42578125" style="1" customWidth="1"/>
    <col min="11284" max="11284" width="13.7109375" style="1" customWidth="1"/>
    <col min="11285" max="11285" width="17.28515625" style="1" bestFit="1" customWidth="1"/>
    <col min="11286" max="11286" width="13.42578125" style="1" customWidth="1"/>
    <col min="11287" max="11523" width="9.140625" style="1"/>
    <col min="11524" max="11524" width="10.140625" style="1" bestFit="1" customWidth="1"/>
    <col min="11525" max="11528" width="9.140625" style="1"/>
    <col min="11529" max="11529" width="13.7109375" style="1" customWidth="1"/>
    <col min="11530" max="11530" width="12.42578125" style="1" customWidth="1"/>
    <col min="11531" max="11533" width="11.140625" style="1" customWidth="1"/>
    <col min="11534" max="11534" width="12.28515625" style="1" customWidth="1"/>
    <col min="11535" max="11535" width="13" style="1" customWidth="1"/>
    <col min="11536" max="11536" width="11.42578125" style="1" customWidth="1"/>
    <col min="11537" max="11537" width="11.140625" style="1" customWidth="1"/>
    <col min="11538" max="11538" width="12.28515625" style="1" customWidth="1"/>
    <col min="11539" max="11539" width="10.42578125" style="1" customWidth="1"/>
    <col min="11540" max="11540" width="13.7109375" style="1" customWidth="1"/>
    <col min="11541" max="11541" width="17.28515625" style="1" bestFit="1" customWidth="1"/>
    <col min="11542" max="11542" width="13.42578125" style="1" customWidth="1"/>
    <col min="11543" max="11779" width="9.140625" style="1"/>
    <col min="11780" max="11780" width="10.140625" style="1" bestFit="1" customWidth="1"/>
    <col min="11781" max="11784" width="9.140625" style="1"/>
    <col min="11785" max="11785" width="13.7109375" style="1" customWidth="1"/>
    <col min="11786" max="11786" width="12.42578125" style="1" customWidth="1"/>
    <col min="11787" max="11789" width="11.140625" style="1" customWidth="1"/>
    <col min="11790" max="11790" width="12.28515625" style="1" customWidth="1"/>
    <col min="11791" max="11791" width="13" style="1" customWidth="1"/>
    <col min="11792" max="11792" width="11.42578125" style="1" customWidth="1"/>
    <col min="11793" max="11793" width="11.140625" style="1" customWidth="1"/>
    <col min="11794" max="11794" width="12.28515625" style="1" customWidth="1"/>
    <col min="11795" max="11795" width="10.42578125" style="1" customWidth="1"/>
    <col min="11796" max="11796" width="13.7109375" style="1" customWidth="1"/>
    <col min="11797" max="11797" width="17.28515625" style="1" bestFit="1" customWidth="1"/>
    <col min="11798" max="11798" width="13.42578125" style="1" customWidth="1"/>
    <col min="11799" max="12035" width="9.140625" style="1"/>
    <col min="12036" max="12036" width="10.140625" style="1" bestFit="1" customWidth="1"/>
    <col min="12037" max="12040" width="9.140625" style="1"/>
    <col min="12041" max="12041" width="13.7109375" style="1" customWidth="1"/>
    <col min="12042" max="12042" width="12.42578125" style="1" customWidth="1"/>
    <col min="12043" max="12045" width="11.140625" style="1" customWidth="1"/>
    <col min="12046" max="12046" width="12.28515625" style="1" customWidth="1"/>
    <col min="12047" max="12047" width="13" style="1" customWidth="1"/>
    <col min="12048" max="12048" width="11.42578125" style="1" customWidth="1"/>
    <col min="12049" max="12049" width="11.140625" style="1" customWidth="1"/>
    <col min="12050" max="12050" width="12.28515625" style="1" customWidth="1"/>
    <col min="12051" max="12051" width="10.42578125" style="1" customWidth="1"/>
    <col min="12052" max="12052" width="13.7109375" style="1" customWidth="1"/>
    <col min="12053" max="12053" width="17.28515625" style="1" bestFit="1" customWidth="1"/>
    <col min="12054" max="12054" width="13.42578125" style="1" customWidth="1"/>
    <col min="12055" max="12291" width="9.140625" style="1"/>
    <col min="12292" max="12292" width="10.140625" style="1" bestFit="1" customWidth="1"/>
    <col min="12293" max="12296" width="9.140625" style="1"/>
    <col min="12297" max="12297" width="13.7109375" style="1" customWidth="1"/>
    <col min="12298" max="12298" width="12.42578125" style="1" customWidth="1"/>
    <col min="12299" max="12301" width="11.140625" style="1" customWidth="1"/>
    <col min="12302" max="12302" width="12.28515625" style="1" customWidth="1"/>
    <col min="12303" max="12303" width="13" style="1" customWidth="1"/>
    <col min="12304" max="12304" width="11.42578125" style="1" customWidth="1"/>
    <col min="12305" max="12305" width="11.140625" style="1" customWidth="1"/>
    <col min="12306" max="12306" width="12.28515625" style="1" customWidth="1"/>
    <col min="12307" max="12307" width="10.42578125" style="1" customWidth="1"/>
    <col min="12308" max="12308" width="13.7109375" style="1" customWidth="1"/>
    <col min="12309" max="12309" width="17.28515625" style="1" bestFit="1" customWidth="1"/>
    <col min="12310" max="12310" width="13.42578125" style="1" customWidth="1"/>
    <col min="12311" max="12547" width="9.140625" style="1"/>
    <col min="12548" max="12548" width="10.140625" style="1" bestFit="1" customWidth="1"/>
    <col min="12549" max="12552" width="9.140625" style="1"/>
    <col min="12553" max="12553" width="13.7109375" style="1" customWidth="1"/>
    <col min="12554" max="12554" width="12.42578125" style="1" customWidth="1"/>
    <col min="12555" max="12557" width="11.140625" style="1" customWidth="1"/>
    <col min="12558" max="12558" width="12.28515625" style="1" customWidth="1"/>
    <col min="12559" max="12559" width="13" style="1" customWidth="1"/>
    <col min="12560" max="12560" width="11.42578125" style="1" customWidth="1"/>
    <col min="12561" max="12561" width="11.140625" style="1" customWidth="1"/>
    <col min="12562" max="12562" width="12.28515625" style="1" customWidth="1"/>
    <col min="12563" max="12563" width="10.42578125" style="1" customWidth="1"/>
    <col min="12564" max="12564" width="13.7109375" style="1" customWidth="1"/>
    <col min="12565" max="12565" width="17.28515625" style="1" bestFit="1" customWidth="1"/>
    <col min="12566" max="12566" width="13.42578125" style="1" customWidth="1"/>
    <col min="12567" max="12803" width="9.140625" style="1"/>
    <col min="12804" max="12804" width="10.140625" style="1" bestFit="1" customWidth="1"/>
    <col min="12805" max="12808" width="9.140625" style="1"/>
    <col min="12809" max="12809" width="13.7109375" style="1" customWidth="1"/>
    <col min="12810" max="12810" width="12.42578125" style="1" customWidth="1"/>
    <col min="12811" max="12813" width="11.140625" style="1" customWidth="1"/>
    <col min="12814" max="12814" width="12.28515625" style="1" customWidth="1"/>
    <col min="12815" max="12815" width="13" style="1" customWidth="1"/>
    <col min="12816" max="12816" width="11.42578125" style="1" customWidth="1"/>
    <col min="12817" max="12817" width="11.140625" style="1" customWidth="1"/>
    <col min="12818" max="12818" width="12.28515625" style="1" customWidth="1"/>
    <col min="12819" max="12819" width="10.42578125" style="1" customWidth="1"/>
    <col min="12820" max="12820" width="13.7109375" style="1" customWidth="1"/>
    <col min="12821" max="12821" width="17.28515625" style="1" bestFit="1" customWidth="1"/>
    <col min="12822" max="12822" width="13.42578125" style="1" customWidth="1"/>
    <col min="12823" max="13059" width="9.140625" style="1"/>
    <col min="13060" max="13060" width="10.140625" style="1" bestFit="1" customWidth="1"/>
    <col min="13061" max="13064" width="9.140625" style="1"/>
    <col min="13065" max="13065" width="13.7109375" style="1" customWidth="1"/>
    <col min="13066" max="13066" width="12.42578125" style="1" customWidth="1"/>
    <col min="13067" max="13069" width="11.140625" style="1" customWidth="1"/>
    <col min="13070" max="13070" width="12.28515625" style="1" customWidth="1"/>
    <col min="13071" max="13071" width="13" style="1" customWidth="1"/>
    <col min="13072" max="13072" width="11.42578125" style="1" customWidth="1"/>
    <col min="13073" max="13073" width="11.140625" style="1" customWidth="1"/>
    <col min="13074" max="13074" width="12.28515625" style="1" customWidth="1"/>
    <col min="13075" max="13075" width="10.42578125" style="1" customWidth="1"/>
    <col min="13076" max="13076" width="13.7109375" style="1" customWidth="1"/>
    <col min="13077" max="13077" width="17.28515625" style="1" bestFit="1" customWidth="1"/>
    <col min="13078" max="13078" width="13.42578125" style="1" customWidth="1"/>
    <col min="13079" max="13315" width="9.140625" style="1"/>
    <col min="13316" max="13316" width="10.140625" style="1" bestFit="1" customWidth="1"/>
    <col min="13317" max="13320" width="9.140625" style="1"/>
    <col min="13321" max="13321" width="13.7109375" style="1" customWidth="1"/>
    <col min="13322" max="13322" width="12.42578125" style="1" customWidth="1"/>
    <col min="13323" max="13325" width="11.140625" style="1" customWidth="1"/>
    <col min="13326" max="13326" width="12.28515625" style="1" customWidth="1"/>
    <col min="13327" max="13327" width="13" style="1" customWidth="1"/>
    <col min="13328" max="13328" width="11.42578125" style="1" customWidth="1"/>
    <col min="13329" max="13329" width="11.140625" style="1" customWidth="1"/>
    <col min="13330" max="13330" width="12.28515625" style="1" customWidth="1"/>
    <col min="13331" max="13331" width="10.42578125" style="1" customWidth="1"/>
    <col min="13332" max="13332" width="13.7109375" style="1" customWidth="1"/>
    <col min="13333" max="13333" width="17.28515625" style="1" bestFit="1" customWidth="1"/>
    <col min="13334" max="13334" width="13.42578125" style="1" customWidth="1"/>
    <col min="13335" max="13571" width="9.140625" style="1"/>
    <col min="13572" max="13572" width="10.140625" style="1" bestFit="1" customWidth="1"/>
    <col min="13573" max="13576" width="9.140625" style="1"/>
    <col min="13577" max="13577" width="13.7109375" style="1" customWidth="1"/>
    <col min="13578" max="13578" width="12.42578125" style="1" customWidth="1"/>
    <col min="13579" max="13581" width="11.140625" style="1" customWidth="1"/>
    <col min="13582" max="13582" width="12.28515625" style="1" customWidth="1"/>
    <col min="13583" max="13583" width="13" style="1" customWidth="1"/>
    <col min="13584" max="13584" width="11.42578125" style="1" customWidth="1"/>
    <col min="13585" max="13585" width="11.140625" style="1" customWidth="1"/>
    <col min="13586" max="13586" width="12.28515625" style="1" customWidth="1"/>
    <col min="13587" max="13587" width="10.42578125" style="1" customWidth="1"/>
    <col min="13588" max="13588" width="13.7109375" style="1" customWidth="1"/>
    <col min="13589" max="13589" width="17.28515625" style="1" bestFit="1" customWidth="1"/>
    <col min="13590" max="13590" width="13.42578125" style="1" customWidth="1"/>
    <col min="13591" max="13827" width="9.140625" style="1"/>
    <col min="13828" max="13828" width="10.140625" style="1" bestFit="1" customWidth="1"/>
    <col min="13829" max="13832" width="9.140625" style="1"/>
    <col min="13833" max="13833" width="13.7109375" style="1" customWidth="1"/>
    <col min="13834" max="13834" width="12.42578125" style="1" customWidth="1"/>
    <col min="13835" max="13837" width="11.140625" style="1" customWidth="1"/>
    <col min="13838" max="13838" width="12.28515625" style="1" customWidth="1"/>
    <col min="13839" max="13839" width="13" style="1" customWidth="1"/>
    <col min="13840" max="13840" width="11.42578125" style="1" customWidth="1"/>
    <col min="13841" max="13841" width="11.140625" style="1" customWidth="1"/>
    <col min="13842" max="13842" width="12.28515625" style="1" customWidth="1"/>
    <col min="13843" max="13843" width="10.42578125" style="1" customWidth="1"/>
    <col min="13844" max="13844" width="13.7109375" style="1" customWidth="1"/>
    <col min="13845" max="13845" width="17.28515625" style="1" bestFit="1" customWidth="1"/>
    <col min="13846" max="13846" width="13.42578125" style="1" customWidth="1"/>
    <col min="13847" max="14083" width="9.140625" style="1"/>
    <col min="14084" max="14084" width="10.140625" style="1" bestFit="1" customWidth="1"/>
    <col min="14085" max="14088" width="9.140625" style="1"/>
    <col min="14089" max="14089" width="13.7109375" style="1" customWidth="1"/>
    <col min="14090" max="14090" width="12.42578125" style="1" customWidth="1"/>
    <col min="14091" max="14093" width="11.140625" style="1" customWidth="1"/>
    <col min="14094" max="14094" width="12.28515625" style="1" customWidth="1"/>
    <col min="14095" max="14095" width="13" style="1" customWidth="1"/>
    <col min="14096" max="14096" width="11.42578125" style="1" customWidth="1"/>
    <col min="14097" max="14097" width="11.140625" style="1" customWidth="1"/>
    <col min="14098" max="14098" width="12.28515625" style="1" customWidth="1"/>
    <col min="14099" max="14099" width="10.42578125" style="1" customWidth="1"/>
    <col min="14100" max="14100" width="13.7109375" style="1" customWidth="1"/>
    <col min="14101" max="14101" width="17.28515625" style="1" bestFit="1" customWidth="1"/>
    <col min="14102" max="14102" width="13.42578125" style="1" customWidth="1"/>
    <col min="14103" max="14339" width="9.140625" style="1"/>
    <col min="14340" max="14340" width="10.140625" style="1" bestFit="1" customWidth="1"/>
    <col min="14341" max="14344" width="9.140625" style="1"/>
    <col min="14345" max="14345" width="13.7109375" style="1" customWidth="1"/>
    <col min="14346" max="14346" width="12.42578125" style="1" customWidth="1"/>
    <col min="14347" max="14349" width="11.140625" style="1" customWidth="1"/>
    <col min="14350" max="14350" width="12.28515625" style="1" customWidth="1"/>
    <col min="14351" max="14351" width="13" style="1" customWidth="1"/>
    <col min="14352" max="14352" width="11.42578125" style="1" customWidth="1"/>
    <col min="14353" max="14353" width="11.140625" style="1" customWidth="1"/>
    <col min="14354" max="14354" width="12.28515625" style="1" customWidth="1"/>
    <col min="14355" max="14355" width="10.42578125" style="1" customWidth="1"/>
    <col min="14356" max="14356" width="13.7109375" style="1" customWidth="1"/>
    <col min="14357" max="14357" width="17.28515625" style="1" bestFit="1" customWidth="1"/>
    <col min="14358" max="14358" width="13.42578125" style="1" customWidth="1"/>
    <col min="14359" max="14595" width="9.140625" style="1"/>
    <col min="14596" max="14596" width="10.140625" style="1" bestFit="1" customWidth="1"/>
    <col min="14597" max="14600" width="9.140625" style="1"/>
    <col min="14601" max="14601" width="13.7109375" style="1" customWidth="1"/>
    <col min="14602" max="14602" width="12.42578125" style="1" customWidth="1"/>
    <col min="14603" max="14605" width="11.140625" style="1" customWidth="1"/>
    <col min="14606" max="14606" width="12.28515625" style="1" customWidth="1"/>
    <col min="14607" max="14607" width="13" style="1" customWidth="1"/>
    <col min="14608" max="14608" width="11.42578125" style="1" customWidth="1"/>
    <col min="14609" max="14609" width="11.140625" style="1" customWidth="1"/>
    <col min="14610" max="14610" width="12.28515625" style="1" customWidth="1"/>
    <col min="14611" max="14611" width="10.42578125" style="1" customWidth="1"/>
    <col min="14612" max="14612" width="13.7109375" style="1" customWidth="1"/>
    <col min="14613" max="14613" width="17.28515625" style="1" bestFit="1" customWidth="1"/>
    <col min="14614" max="14614" width="13.42578125" style="1" customWidth="1"/>
    <col min="14615" max="14851" width="9.140625" style="1"/>
    <col min="14852" max="14852" width="10.140625" style="1" bestFit="1" customWidth="1"/>
    <col min="14853" max="14856" width="9.140625" style="1"/>
    <col min="14857" max="14857" width="13.7109375" style="1" customWidth="1"/>
    <col min="14858" max="14858" width="12.42578125" style="1" customWidth="1"/>
    <col min="14859" max="14861" width="11.140625" style="1" customWidth="1"/>
    <col min="14862" max="14862" width="12.28515625" style="1" customWidth="1"/>
    <col min="14863" max="14863" width="13" style="1" customWidth="1"/>
    <col min="14864" max="14864" width="11.42578125" style="1" customWidth="1"/>
    <col min="14865" max="14865" width="11.140625" style="1" customWidth="1"/>
    <col min="14866" max="14866" width="12.28515625" style="1" customWidth="1"/>
    <col min="14867" max="14867" width="10.42578125" style="1" customWidth="1"/>
    <col min="14868" max="14868" width="13.7109375" style="1" customWidth="1"/>
    <col min="14869" max="14869" width="17.28515625" style="1" bestFit="1" customWidth="1"/>
    <col min="14870" max="14870" width="13.42578125" style="1" customWidth="1"/>
    <col min="14871" max="15107" width="9.140625" style="1"/>
    <col min="15108" max="15108" width="10.140625" style="1" bestFit="1" customWidth="1"/>
    <col min="15109" max="15112" width="9.140625" style="1"/>
    <col min="15113" max="15113" width="13.7109375" style="1" customWidth="1"/>
    <col min="15114" max="15114" width="12.42578125" style="1" customWidth="1"/>
    <col min="15115" max="15117" width="11.140625" style="1" customWidth="1"/>
    <col min="15118" max="15118" width="12.28515625" style="1" customWidth="1"/>
    <col min="15119" max="15119" width="13" style="1" customWidth="1"/>
    <col min="15120" max="15120" width="11.42578125" style="1" customWidth="1"/>
    <col min="15121" max="15121" width="11.140625" style="1" customWidth="1"/>
    <col min="15122" max="15122" width="12.28515625" style="1" customWidth="1"/>
    <col min="15123" max="15123" width="10.42578125" style="1" customWidth="1"/>
    <col min="15124" max="15124" width="13.7109375" style="1" customWidth="1"/>
    <col min="15125" max="15125" width="17.28515625" style="1" bestFit="1" customWidth="1"/>
    <col min="15126" max="15126" width="13.42578125" style="1" customWidth="1"/>
    <col min="15127" max="15363" width="9.140625" style="1"/>
    <col min="15364" max="15364" width="10.140625" style="1" bestFit="1" customWidth="1"/>
    <col min="15365" max="15368" width="9.140625" style="1"/>
    <col min="15369" max="15369" width="13.7109375" style="1" customWidth="1"/>
    <col min="15370" max="15370" width="12.42578125" style="1" customWidth="1"/>
    <col min="15371" max="15373" width="11.140625" style="1" customWidth="1"/>
    <col min="15374" max="15374" width="12.28515625" style="1" customWidth="1"/>
    <col min="15375" max="15375" width="13" style="1" customWidth="1"/>
    <col min="15376" max="15376" width="11.42578125" style="1" customWidth="1"/>
    <col min="15377" max="15377" width="11.140625" style="1" customWidth="1"/>
    <col min="15378" max="15378" width="12.28515625" style="1" customWidth="1"/>
    <col min="15379" max="15379" width="10.42578125" style="1" customWidth="1"/>
    <col min="15380" max="15380" width="13.7109375" style="1" customWidth="1"/>
    <col min="15381" max="15381" width="17.28515625" style="1" bestFit="1" customWidth="1"/>
    <col min="15382" max="15382" width="13.42578125" style="1" customWidth="1"/>
    <col min="15383" max="15619" width="9.140625" style="1"/>
    <col min="15620" max="15620" width="10.140625" style="1" bestFit="1" customWidth="1"/>
    <col min="15621" max="15624" width="9.140625" style="1"/>
    <col min="15625" max="15625" width="13.7109375" style="1" customWidth="1"/>
    <col min="15626" max="15626" width="12.42578125" style="1" customWidth="1"/>
    <col min="15627" max="15629" width="11.140625" style="1" customWidth="1"/>
    <col min="15630" max="15630" width="12.28515625" style="1" customWidth="1"/>
    <col min="15631" max="15631" width="13" style="1" customWidth="1"/>
    <col min="15632" max="15632" width="11.42578125" style="1" customWidth="1"/>
    <col min="15633" max="15633" width="11.140625" style="1" customWidth="1"/>
    <col min="15634" max="15634" width="12.28515625" style="1" customWidth="1"/>
    <col min="15635" max="15635" width="10.42578125" style="1" customWidth="1"/>
    <col min="15636" max="15636" width="13.7109375" style="1" customWidth="1"/>
    <col min="15637" max="15637" width="17.28515625" style="1" bestFit="1" customWidth="1"/>
    <col min="15638" max="15638" width="13.42578125" style="1" customWidth="1"/>
    <col min="15639" max="15875" width="9.140625" style="1"/>
    <col min="15876" max="15876" width="10.140625" style="1" bestFit="1" customWidth="1"/>
    <col min="15877" max="15880" width="9.140625" style="1"/>
    <col min="15881" max="15881" width="13.7109375" style="1" customWidth="1"/>
    <col min="15882" max="15882" width="12.42578125" style="1" customWidth="1"/>
    <col min="15883" max="15885" width="11.140625" style="1" customWidth="1"/>
    <col min="15886" max="15886" width="12.28515625" style="1" customWidth="1"/>
    <col min="15887" max="15887" width="13" style="1" customWidth="1"/>
    <col min="15888" max="15888" width="11.42578125" style="1" customWidth="1"/>
    <col min="15889" max="15889" width="11.140625" style="1" customWidth="1"/>
    <col min="15890" max="15890" width="12.28515625" style="1" customWidth="1"/>
    <col min="15891" max="15891" width="10.42578125" style="1" customWidth="1"/>
    <col min="15892" max="15892" width="13.7109375" style="1" customWidth="1"/>
    <col min="15893" max="15893" width="17.28515625" style="1" bestFit="1" customWidth="1"/>
    <col min="15894" max="15894" width="13.42578125" style="1" customWidth="1"/>
    <col min="15895" max="16131" width="9.140625" style="1"/>
    <col min="16132" max="16132" width="10.140625" style="1" bestFit="1" customWidth="1"/>
    <col min="16133" max="16136" width="9.140625" style="1"/>
    <col min="16137" max="16137" width="13.7109375" style="1" customWidth="1"/>
    <col min="16138" max="16138" width="12.42578125" style="1" customWidth="1"/>
    <col min="16139" max="16141" width="11.140625" style="1" customWidth="1"/>
    <col min="16142" max="16142" width="12.28515625" style="1" customWidth="1"/>
    <col min="16143" max="16143" width="13" style="1" customWidth="1"/>
    <col min="16144" max="16144" width="11.42578125" style="1" customWidth="1"/>
    <col min="16145" max="16145" width="11.140625" style="1" customWidth="1"/>
    <col min="16146" max="16146" width="12.28515625" style="1" customWidth="1"/>
    <col min="16147" max="16147" width="10.42578125" style="1" customWidth="1"/>
    <col min="16148" max="16148" width="13.7109375" style="1" customWidth="1"/>
    <col min="16149" max="16149" width="17.28515625" style="1" bestFit="1" customWidth="1"/>
    <col min="16150" max="16150" width="13.42578125" style="1" customWidth="1"/>
    <col min="16151" max="16384" width="9.140625" style="1"/>
  </cols>
  <sheetData>
    <row r="19" spans="2:12" ht="14.45" customHeight="1"/>
    <row r="20" spans="2:12" ht="14.45" customHeight="1"/>
    <row r="21" spans="2:12" ht="14.45" customHeight="1"/>
    <row r="22" spans="2:12" ht="14.45" customHeight="1"/>
    <row r="23" spans="2:12" ht="14.45" customHeight="1"/>
    <row r="24" spans="2:12" ht="14.45" customHeight="1"/>
    <row r="25" spans="2:12" ht="17.25" customHeight="1"/>
    <row r="26" spans="2:12" ht="15.75" customHeight="1"/>
    <row r="27" spans="2:12" ht="14.45" customHeight="1"/>
    <row r="28" spans="2:12" ht="21.75" customHeight="1"/>
    <row r="29" spans="2:12" ht="21" customHeight="1">
      <c r="B29" s="3"/>
      <c r="C29" s="3"/>
      <c r="D29" s="3"/>
      <c r="E29" s="3"/>
      <c r="F29" s="3"/>
      <c r="I29" s="3"/>
      <c r="J29" s="3"/>
      <c r="K29" s="3"/>
      <c r="L29" s="3"/>
    </row>
    <row r="30" spans="2:12" ht="15" customHeight="1">
      <c r="B30" s="3"/>
      <c r="C30" s="3"/>
      <c r="D30" s="3"/>
      <c r="E30" s="3"/>
      <c r="F30" s="3"/>
      <c r="I30" s="3"/>
      <c r="J30" s="3"/>
      <c r="K30" s="3"/>
      <c r="L30" s="3"/>
    </row>
    <row r="31" spans="2:12" ht="21" customHeight="1">
      <c r="B31" s="3"/>
      <c r="C31" s="3"/>
      <c r="D31" s="3"/>
      <c r="E31" s="3"/>
      <c r="F31" s="3"/>
      <c r="G31" s="3"/>
      <c r="H31" s="3"/>
      <c r="I31" s="3"/>
      <c r="J31" s="3"/>
      <c r="K31" s="3"/>
      <c r="L31" s="3"/>
    </row>
    <row r="32" spans="2:12" ht="15" customHeight="1">
      <c r="B32" s="3"/>
      <c r="C32" s="3"/>
      <c r="D32" s="3"/>
      <c r="E32" s="3"/>
      <c r="F32" s="3"/>
      <c r="G32" s="3"/>
      <c r="H32" s="3"/>
      <c r="I32" s="3"/>
      <c r="J32" s="3"/>
      <c r="K32" s="3"/>
      <c r="L32" s="3"/>
    </row>
    <row r="33" spans="2:17" ht="20.25" customHeight="1">
      <c r="B33" s="3"/>
      <c r="C33" s="3"/>
      <c r="D33" s="3"/>
      <c r="E33" s="3"/>
      <c r="F33" s="3"/>
      <c r="G33" s="22">
        <v>121</v>
      </c>
      <c r="H33" s="23"/>
      <c r="I33" s="3"/>
      <c r="J33" s="3"/>
      <c r="K33" s="3"/>
      <c r="L33" s="3"/>
    </row>
    <row r="34" spans="2:17" ht="17.25" customHeight="1">
      <c r="B34" s="3"/>
      <c r="C34" s="3"/>
      <c r="D34" s="3"/>
      <c r="E34" s="3"/>
      <c r="F34" s="3"/>
      <c r="I34" s="3"/>
      <c r="J34" s="3"/>
      <c r="K34" s="3"/>
      <c r="L34" s="3"/>
    </row>
    <row r="35" spans="2:17" ht="20.25" customHeight="1">
      <c r="C35" s="8"/>
      <c r="D35" s="8"/>
      <c r="E35" s="8"/>
      <c r="F35" s="8"/>
      <c r="G35" s="3"/>
      <c r="H35" s="3"/>
      <c r="I35" s="3">
        <v>2000</v>
      </c>
      <c r="J35" s="2"/>
      <c r="K35" s="3"/>
      <c r="L35" s="3"/>
      <c r="M35" s="3"/>
    </row>
    <row r="36" spans="2:17">
      <c r="C36" s="3"/>
      <c r="D36" s="3"/>
      <c r="E36" s="3"/>
      <c r="F36" s="3"/>
      <c r="G36" s="3"/>
      <c r="H36" s="3">
        <v>1</v>
      </c>
      <c r="I36" s="3"/>
      <c r="J36" s="3"/>
      <c r="K36" s="3"/>
      <c r="L36" s="3"/>
      <c r="M36" s="3"/>
    </row>
    <row r="37" spans="2:17">
      <c r="C37" s="3"/>
      <c r="D37" s="3"/>
      <c r="E37" s="3"/>
      <c r="F37" s="3"/>
      <c r="G37" s="3"/>
      <c r="H37" s="3"/>
      <c r="I37" s="3"/>
      <c r="J37" s="3"/>
      <c r="K37" s="3"/>
      <c r="L37" s="3"/>
      <c r="M37" s="3"/>
    </row>
    <row r="38" spans="2:17" ht="25.5" customHeight="1">
      <c r="C38" s="3"/>
      <c r="D38" s="3"/>
      <c r="E38" s="3"/>
      <c r="F38" s="3"/>
      <c r="G38" s="3"/>
      <c r="H38" s="3"/>
      <c r="I38" s="3"/>
      <c r="J38" s="3"/>
      <c r="K38" s="176"/>
      <c r="L38" s="3"/>
      <c r="M38" s="3"/>
    </row>
    <row r="39" spans="2:17" ht="25.5" customHeight="1">
      <c r="C39" s="3"/>
      <c r="D39" s="3"/>
      <c r="E39" s="3"/>
      <c r="F39" s="3"/>
      <c r="G39" s="3"/>
      <c r="H39" s="3"/>
      <c r="I39" s="3"/>
      <c r="J39" s="3"/>
      <c r="K39" s="176"/>
      <c r="L39" s="3"/>
      <c r="M39" s="3"/>
    </row>
    <row r="40" spans="2:17" ht="27.75" customHeight="1">
      <c r="C40" s="3"/>
      <c r="D40" s="3"/>
      <c r="E40" s="177"/>
      <c r="F40" s="177"/>
      <c r="G40" s="177"/>
      <c r="H40" s="177"/>
      <c r="I40" s="3"/>
      <c r="J40" s="3"/>
      <c r="K40" s="3"/>
      <c r="L40" s="3"/>
      <c r="M40" s="3"/>
    </row>
    <row r="41" spans="2:17" ht="27" customHeight="1">
      <c r="C41" s="3"/>
      <c r="D41" s="3"/>
      <c r="E41" s="177"/>
      <c r="F41" s="177"/>
      <c r="G41" s="177"/>
      <c r="H41" s="177"/>
      <c r="I41" s="3"/>
      <c r="J41" s="3"/>
      <c r="K41" s="3"/>
      <c r="L41" s="3"/>
      <c r="M41" s="3"/>
      <c r="N41" s="3"/>
      <c r="O41" s="3"/>
    </row>
    <row r="42" spans="2:17" ht="15" customHeight="1">
      <c r="C42" s="3"/>
      <c r="D42" s="3"/>
      <c r="E42" s="3"/>
      <c r="F42" s="3"/>
      <c r="G42" s="3"/>
      <c r="H42" s="3"/>
      <c r="I42" s="3"/>
      <c r="J42" s="3"/>
      <c r="K42" s="3"/>
      <c r="L42" s="3"/>
      <c r="M42" s="4"/>
      <c r="N42" s="6">
        <v>75</v>
      </c>
      <c r="O42" s="6"/>
    </row>
    <row r="43" spans="2:17">
      <c r="M43" s="4"/>
      <c r="N43" s="6">
        <v>45</v>
      </c>
      <c r="O43" s="6"/>
      <c r="P43" s="4"/>
      <c r="Q43" s="4"/>
    </row>
    <row r="44" spans="2:17">
      <c r="M44" s="4"/>
      <c r="N44" s="6">
        <v>25</v>
      </c>
      <c r="O44" s="6"/>
      <c r="P44" s="4"/>
      <c r="Q44" s="4"/>
    </row>
    <row r="45" spans="2:17">
      <c r="M45" s="4"/>
      <c r="N45" s="6">
        <v>100</v>
      </c>
      <c r="O45" s="6"/>
      <c r="P45" s="4"/>
      <c r="Q45" s="4"/>
    </row>
    <row r="46" spans="2:17">
      <c r="M46" s="4"/>
      <c r="N46" s="6">
        <v>100</v>
      </c>
      <c r="O46" s="6"/>
      <c r="P46" s="4"/>
      <c r="Q46" s="4"/>
    </row>
    <row r="47" spans="2:17">
      <c r="M47" s="4"/>
      <c r="N47" s="5"/>
      <c r="O47" s="5"/>
      <c r="P47" s="4"/>
      <c r="Q47" s="4"/>
    </row>
    <row r="48" spans="2:17">
      <c r="M48" s="4"/>
      <c r="N48" s="5"/>
      <c r="O48" s="5"/>
      <c r="P48" s="4"/>
      <c r="Q48" s="4"/>
    </row>
    <row r="51" spans="19:19">
      <c r="S51" s="24"/>
    </row>
  </sheetData>
  <mergeCells count="3">
    <mergeCell ref="K38:K39"/>
    <mergeCell ref="E40:F41"/>
    <mergeCell ref="G40:H41"/>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A55"/>
  <sheetViews>
    <sheetView zoomScale="60" zoomScaleNormal="60" workbookViewId="0">
      <selection activeCell="AD28" sqref="AD28"/>
    </sheetView>
  </sheetViews>
  <sheetFormatPr defaultColWidth="9.140625" defaultRowHeight="15"/>
  <cols>
    <col min="1" max="5" width="9.140625" style="1"/>
    <col min="6" max="6" width="10.140625" style="1" customWidth="1"/>
    <col min="7" max="10" width="9.140625" style="1"/>
    <col min="11" max="11" width="7" style="1" customWidth="1"/>
    <col min="12" max="12" width="8.140625" style="1" customWidth="1"/>
    <col min="13" max="13" width="24" style="1" customWidth="1"/>
    <col min="14" max="14" width="10.5703125" style="1" customWidth="1"/>
    <col min="15" max="15" width="6.28515625" style="1" customWidth="1"/>
    <col min="16" max="16" width="24.5703125" style="1" customWidth="1"/>
    <col min="17" max="17" width="6.28515625" style="1" customWidth="1"/>
    <col min="18" max="18" width="13.28515625" style="1" customWidth="1"/>
    <col min="19" max="19" width="9.140625" style="1"/>
    <col min="20" max="20" width="13.28515625" style="1" customWidth="1"/>
    <col min="21" max="21" width="9.140625" style="1"/>
    <col min="22" max="22" width="13" style="1" customWidth="1"/>
    <col min="23" max="23" width="9.140625" style="1"/>
    <col min="24" max="24" width="11" style="1" bestFit="1" customWidth="1"/>
    <col min="25" max="257" width="9.140625" style="1"/>
    <col min="258" max="258" width="10.140625" style="1" customWidth="1"/>
    <col min="259" max="262" width="9.140625" style="1"/>
    <col min="263" max="263" width="7" style="1" customWidth="1"/>
    <col min="264" max="264" width="8.140625" style="1" customWidth="1"/>
    <col min="265" max="265" width="14.7109375" style="1" customWidth="1"/>
    <col min="266" max="266" width="12.28515625" style="1" customWidth="1"/>
    <col min="267" max="267" width="16.7109375" style="1" customWidth="1"/>
    <col min="268" max="268" width="13.85546875" style="1" customWidth="1"/>
    <col min="269" max="269" width="6.28515625" style="1" customWidth="1"/>
    <col min="270" max="270" width="12.7109375" style="1" customWidth="1"/>
    <col min="271" max="271" width="6.28515625" style="1" customWidth="1"/>
    <col min="272" max="272" width="13.28515625" style="1" customWidth="1"/>
    <col min="273" max="273" width="9.140625" style="1"/>
    <col min="274" max="274" width="13.28515625" style="1" customWidth="1"/>
    <col min="275" max="275" width="9.140625" style="1"/>
    <col min="276" max="276" width="13" style="1" customWidth="1"/>
    <col min="277" max="278" width="9.140625" style="1"/>
    <col min="279" max="279" width="13.7109375" style="1" customWidth="1"/>
    <col min="280" max="513" width="9.140625" style="1"/>
    <col min="514" max="514" width="10.140625" style="1" customWidth="1"/>
    <col min="515" max="518" width="9.140625" style="1"/>
    <col min="519" max="519" width="7" style="1" customWidth="1"/>
    <col min="520" max="520" width="8.140625" style="1" customWidth="1"/>
    <col min="521" max="521" width="14.7109375" style="1" customWidth="1"/>
    <col min="522" max="522" width="12.28515625" style="1" customWidth="1"/>
    <col min="523" max="523" width="16.7109375" style="1" customWidth="1"/>
    <col min="524" max="524" width="13.85546875" style="1" customWidth="1"/>
    <col min="525" max="525" width="6.28515625" style="1" customWidth="1"/>
    <col min="526" max="526" width="12.7109375" style="1" customWidth="1"/>
    <col min="527" max="527" width="6.28515625" style="1" customWidth="1"/>
    <col min="528" max="528" width="13.28515625" style="1" customWidth="1"/>
    <col min="529" max="529" width="9.140625" style="1"/>
    <col min="530" max="530" width="13.28515625" style="1" customWidth="1"/>
    <col min="531" max="531" width="9.140625" style="1"/>
    <col min="532" max="532" width="13" style="1" customWidth="1"/>
    <col min="533" max="534" width="9.140625" style="1"/>
    <col min="535" max="535" width="13.7109375" style="1" customWidth="1"/>
    <col min="536" max="769" width="9.140625" style="1"/>
    <col min="770" max="770" width="10.140625" style="1" customWidth="1"/>
    <col min="771" max="774" width="9.140625" style="1"/>
    <col min="775" max="775" width="7" style="1" customWidth="1"/>
    <col min="776" max="776" width="8.140625" style="1" customWidth="1"/>
    <col min="777" max="777" width="14.7109375" style="1" customWidth="1"/>
    <col min="778" max="778" width="12.28515625" style="1" customWidth="1"/>
    <col min="779" max="779" width="16.7109375" style="1" customWidth="1"/>
    <col min="780" max="780" width="13.85546875" style="1" customWidth="1"/>
    <col min="781" max="781" width="6.28515625" style="1" customWidth="1"/>
    <col min="782" max="782" width="12.7109375" style="1" customWidth="1"/>
    <col min="783" max="783" width="6.28515625" style="1" customWidth="1"/>
    <col min="784" max="784" width="13.28515625" style="1" customWidth="1"/>
    <col min="785" max="785" width="9.140625" style="1"/>
    <col min="786" max="786" width="13.28515625" style="1" customWidth="1"/>
    <col min="787" max="787" width="9.140625" style="1"/>
    <col min="788" max="788" width="13" style="1" customWidth="1"/>
    <col min="789" max="790" width="9.140625" style="1"/>
    <col min="791" max="791" width="13.7109375" style="1" customWidth="1"/>
    <col min="792" max="1025" width="9.140625" style="1"/>
    <col min="1026" max="1026" width="10.140625" style="1" customWidth="1"/>
    <col min="1027" max="1030" width="9.140625" style="1"/>
    <col min="1031" max="1031" width="7" style="1" customWidth="1"/>
    <col min="1032" max="1032" width="8.140625" style="1" customWidth="1"/>
    <col min="1033" max="1033" width="14.7109375" style="1" customWidth="1"/>
    <col min="1034" max="1034" width="12.28515625" style="1" customWidth="1"/>
    <col min="1035" max="1035" width="16.7109375" style="1" customWidth="1"/>
    <col min="1036" max="1036" width="13.85546875" style="1" customWidth="1"/>
    <col min="1037" max="1037" width="6.28515625" style="1" customWidth="1"/>
    <col min="1038" max="1038" width="12.7109375" style="1" customWidth="1"/>
    <col min="1039" max="1039" width="6.28515625" style="1" customWidth="1"/>
    <col min="1040" max="1040" width="13.28515625" style="1" customWidth="1"/>
    <col min="1041" max="1041" width="9.140625" style="1"/>
    <col min="1042" max="1042" width="13.28515625" style="1" customWidth="1"/>
    <col min="1043" max="1043" width="9.140625" style="1"/>
    <col min="1044" max="1044" width="13" style="1" customWidth="1"/>
    <col min="1045" max="1046" width="9.140625" style="1"/>
    <col min="1047" max="1047" width="13.7109375" style="1" customWidth="1"/>
    <col min="1048" max="1281" width="9.140625" style="1"/>
    <col min="1282" max="1282" width="10.140625" style="1" customWidth="1"/>
    <col min="1283" max="1286" width="9.140625" style="1"/>
    <col min="1287" max="1287" width="7" style="1" customWidth="1"/>
    <col min="1288" max="1288" width="8.140625" style="1" customWidth="1"/>
    <col min="1289" max="1289" width="14.7109375" style="1" customWidth="1"/>
    <col min="1290" max="1290" width="12.28515625" style="1" customWidth="1"/>
    <col min="1291" max="1291" width="16.7109375" style="1" customWidth="1"/>
    <col min="1292" max="1292" width="13.85546875" style="1" customWidth="1"/>
    <col min="1293" max="1293" width="6.28515625" style="1" customWidth="1"/>
    <col min="1294" max="1294" width="12.7109375" style="1" customWidth="1"/>
    <col min="1295" max="1295" width="6.28515625" style="1" customWidth="1"/>
    <col min="1296" max="1296" width="13.28515625" style="1" customWidth="1"/>
    <col min="1297" max="1297" width="9.140625" style="1"/>
    <col min="1298" max="1298" width="13.28515625" style="1" customWidth="1"/>
    <col min="1299" max="1299" width="9.140625" style="1"/>
    <col min="1300" max="1300" width="13" style="1" customWidth="1"/>
    <col min="1301" max="1302" width="9.140625" style="1"/>
    <col min="1303" max="1303" width="13.7109375" style="1" customWidth="1"/>
    <col min="1304" max="1537" width="9.140625" style="1"/>
    <col min="1538" max="1538" width="10.140625" style="1" customWidth="1"/>
    <col min="1539" max="1542" width="9.140625" style="1"/>
    <col min="1543" max="1543" width="7" style="1" customWidth="1"/>
    <col min="1544" max="1544" width="8.140625" style="1" customWidth="1"/>
    <col min="1545" max="1545" width="14.7109375" style="1" customWidth="1"/>
    <col min="1546" max="1546" width="12.28515625" style="1" customWidth="1"/>
    <col min="1547" max="1547" width="16.7109375" style="1" customWidth="1"/>
    <col min="1548" max="1548" width="13.85546875" style="1" customWidth="1"/>
    <col min="1549" max="1549" width="6.28515625" style="1" customWidth="1"/>
    <col min="1550" max="1550" width="12.7109375" style="1" customWidth="1"/>
    <col min="1551" max="1551" width="6.28515625" style="1" customWidth="1"/>
    <col min="1552" max="1552" width="13.28515625" style="1" customWidth="1"/>
    <col min="1553" max="1553" width="9.140625" style="1"/>
    <col min="1554" max="1554" width="13.28515625" style="1" customWidth="1"/>
    <col min="1555" max="1555" width="9.140625" style="1"/>
    <col min="1556" max="1556" width="13" style="1" customWidth="1"/>
    <col min="1557" max="1558" width="9.140625" style="1"/>
    <col min="1559" max="1559" width="13.7109375" style="1" customWidth="1"/>
    <col min="1560" max="1793" width="9.140625" style="1"/>
    <col min="1794" max="1794" width="10.140625" style="1" customWidth="1"/>
    <col min="1795" max="1798" width="9.140625" style="1"/>
    <col min="1799" max="1799" width="7" style="1" customWidth="1"/>
    <col min="1800" max="1800" width="8.140625" style="1" customWidth="1"/>
    <col min="1801" max="1801" width="14.7109375" style="1" customWidth="1"/>
    <col min="1802" max="1802" width="12.28515625" style="1" customWidth="1"/>
    <col min="1803" max="1803" width="16.7109375" style="1" customWidth="1"/>
    <col min="1804" max="1804" width="13.85546875" style="1" customWidth="1"/>
    <col min="1805" max="1805" width="6.28515625" style="1" customWidth="1"/>
    <col min="1806" max="1806" width="12.7109375" style="1" customWidth="1"/>
    <col min="1807" max="1807" width="6.28515625" style="1" customWidth="1"/>
    <col min="1808" max="1808" width="13.28515625" style="1" customWidth="1"/>
    <col min="1809" max="1809" width="9.140625" style="1"/>
    <col min="1810" max="1810" width="13.28515625" style="1" customWidth="1"/>
    <col min="1811" max="1811" width="9.140625" style="1"/>
    <col min="1812" max="1812" width="13" style="1" customWidth="1"/>
    <col min="1813" max="1814" width="9.140625" style="1"/>
    <col min="1815" max="1815" width="13.7109375" style="1" customWidth="1"/>
    <col min="1816" max="2049" width="9.140625" style="1"/>
    <col min="2050" max="2050" width="10.140625" style="1" customWidth="1"/>
    <col min="2051" max="2054" width="9.140625" style="1"/>
    <col min="2055" max="2055" width="7" style="1" customWidth="1"/>
    <col min="2056" max="2056" width="8.140625" style="1" customWidth="1"/>
    <col min="2057" max="2057" width="14.7109375" style="1" customWidth="1"/>
    <col min="2058" max="2058" width="12.28515625" style="1" customWidth="1"/>
    <col min="2059" max="2059" width="16.7109375" style="1" customWidth="1"/>
    <col min="2060" max="2060" width="13.85546875" style="1" customWidth="1"/>
    <col min="2061" max="2061" width="6.28515625" style="1" customWidth="1"/>
    <col min="2062" max="2062" width="12.7109375" style="1" customWidth="1"/>
    <col min="2063" max="2063" width="6.28515625" style="1" customWidth="1"/>
    <col min="2064" max="2064" width="13.28515625" style="1" customWidth="1"/>
    <col min="2065" max="2065" width="9.140625" style="1"/>
    <col min="2066" max="2066" width="13.28515625" style="1" customWidth="1"/>
    <col min="2067" max="2067" width="9.140625" style="1"/>
    <col min="2068" max="2068" width="13" style="1" customWidth="1"/>
    <col min="2069" max="2070" width="9.140625" style="1"/>
    <col min="2071" max="2071" width="13.7109375" style="1" customWidth="1"/>
    <col min="2072" max="2305" width="9.140625" style="1"/>
    <col min="2306" max="2306" width="10.140625" style="1" customWidth="1"/>
    <col min="2307" max="2310" width="9.140625" style="1"/>
    <col min="2311" max="2311" width="7" style="1" customWidth="1"/>
    <col min="2312" max="2312" width="8.140625" style="1" customWidth="1"/>
    <col min="2313" max="2313" width="14.7109375" style="1" customWidth="1"/>
    <col min="2314" max="2314" width="12.28515625" style="1" customWidth="1"/>
    <col min="2315" max="2315" width="16.7109375" style="1" customWidth="1"/>
    <col min="2316" max="2316" width="13.85546875" style="1" customWidth="1"/>
    <col min="2317" max="2317" width="6.28515625" style="1" customWidth="1"/>
    <col min="2318" max="2318" width="12.7109375" style="1" customWidth="1"/>
    <col min="2319" max="2319" width="6.28515625" style="1" customWidth="1"/>
    <col min="2320" max="2320" width="13.28515625" style="1" customWidth="1"/>
    <col min="2321" max="2321" width="9.140625" style="1"/>
    <col min="2322" max="2322" width="13.28515625" style="1" customWidth="1"/>
    <col min="2323" max="2323" width="9.140625" style="1"/>
    <col min="2324" max="2324" width="13" style="1" customWidth="1"/>
    <col min="2325" max="2326" width="9.140625" style="1"/>
    <col min="2327" max="2327" width="13.7109375" style="1" customWidth="1"/>
    <col min="2328" max="2561" width="9.140625" style="1"/>
    <col min="2562" max="2562" width="10.140625" style="1" customWidth="1"/>
    <col min="2563" max="2566" width="9.140625" style="1"/>
    <col min="2567" max="2567" width="7" style="1" customWidth="1"/>
    <col min="2568" max="2568" width="8.140625" style="1" customWidth="1"/>
    <col min="2569" max="2569" width="14.7109375" style="1" customWidth="1"/>
    <col min="2570" max="2570" width="12.28515625" style="1" customWidth="1"/>
    <col min="2571" max="2571" width="16.7109375" style="1" customWidth="1"/>
    <col min="2572" max="2572" width="13.85546875" style="1" customWidth="1"/>
    <col min="2573" max="2573" width="6.28515625" style="1" customWidth="1"/>
    <col min="2574" max="2574" width="12.7109375" style="1" customWidth="1"/>
    <col min="2575" max="2575" width="6.28515625" style="1" customWidth="1"/>
    <col min="2576" max="2576" width="13.28515625" style="1" customWidth="1"/>
    <col min="2577" max="2577" width="9.140625" style="1"/>
    <col min="2578" max="2578" width="13.28515625" style="1" customWidth="1"/>
    <col min="2579" max="2579" width="9.140625" style="1"/>
    <col min="2580" max="2580" width="13" style="1" customWidth="1"/>
    <col min="2581" max="2582" width="9.140625" style="1"/>
    <col min="2583" max="2583" width="13.7109375" style="1" customWidth="1"/>
    <col min="2584" max="2817" width="9.140625" style="1"/>
    <col min="2818" max="2818" width="10.140625" style="1" customWidth="1"/>
    <col min="2819" max="2822" width="9.140625" style="1"/>
    <col min="2823" max="2823" width="7" style="1" customWidth="1"/>
    <col min="2824" max="2824" width="8.140625" style="1" customWidth="1"/>
    <col min="2825" max="2825" width="14.7109375" style="1" customWidth="1"/>
    <col min="2826" max="2826" width="12.28515625" style="1" customWidth="1"/>
    <col min="2827" max="2827" width="16.7109375" style="1" customWidth="1"/>
    <col min="2828" max="2828" width="13.85546875" style="1" customWidth="1"/>
    <col min="2829" max="2829" width="6.28515625" style="1" customWidth="1"/>
    <col min="2830" max="2830" width="12.7109375" style="1" customWidth="1"/>
    <col min="2831" max="2831" width="6.28515625" style="1" customWidth="1"/>
    <col min="2832" max="2832" width="13.28515625" style="1" customWidth="1"/>
    <col min="2833" max="2833" width="9.140625" style="1"/>
    <col min="2834" max="2834" width="13.28515625" style="1" customWidth="1"/>
    <col min="2835" max="2835" width="9.140625" style="1"/>
    <col min="2836" max="2836" width="13" style="1" customWidth="1"/>
    <col min="2837" max="2838" width="9.140625" style="1"/>
    <col min="2839" max="2839" width="13.7109375" style="1" customWidth="1"/>
    <col min="2840" max="3073" width="9.140625" style="1"/>
    <col min="3074" max="3074" width="10.140625" style="1" customWidth="1"/>
    <col min="3075" max="3078" width="9.140625" style="1"/>
    <col min="3079" max="3079" width="7" style="1" customWidth="1"/>
    <col min="3080" max="3080" width="8.140625" style="1" customWidth="1"/>
    <col min="3081" max="3081" width="14.7109375" style="1" customWidth="1"/>
    <col min="3082" max="3082" width="12.28515625" style="1" customWidth="1"/>
    <col min="3083" max="3083" width="16.7109375" style="1" customWidth="1"/>
    <col min="3084" max="3084" width="13.85546875" style="1" customWidth="1"/>
    <col min="3085" max="3085" width="6.28515625" style="1" customWidth="1"/>
    <col min="3086" max="3086" width="12.7109375" style="1" customWidth="1"/>
    <col min="3087" max="3087" width="6.28515625" style="1" customWidth="1"/>
    <col min="3088" max="3088" width="13.28515625" style="1" customWidth="1"/>
    <col min="3089" max="3089" width="9.140625" style="1"/>
    <col min="3090" max="3090" width="13.28515625" style="1" customWidth="1"/>
    <col min="3091" max="3091" width="9.140625" style="1"/>
    <col min="3092" max="3092" width="13" style="1" customWidth="1"/>
    <col min="3093" max="3094" width="9.140625" style="1"/>
    <col min="3095" max="3095" width="13.7109375" style="1" customWidth="1"/>
    <col min="3096" max="3329" width="9.140625" style="1"/>
    <col min="3330" max="3330" width="10.140625" style="1" customWidth="1"/>
    <col min="3331" max="3334" width="9.140625" style="1"/>
    <col min="3335" max="3335" width="7" style="1" customWidth="1"/>
    <col min="3336" max="3336" width="8.140625" style="1" customWidth="1"/>
    <col min="3337" max="3337" width="14.7109375" style="1" customWidth="1"/>
    <col min="3338" max="3338" width="12.28515625" style="1" customWidth="1"/>
    <col min="3339" max="3339" width="16.7109375" style="1" customWidth="1"/>
    <col min="3340" max="3340" width="13.85546875" style="1" customWidth="1"/>
    <col min="3341" max="3341" width="6.28515625" style="1" customWidth="1"/>
    <col min="3342" max="3342" width="12.7109375" style="1" customWidth="1"/>
    <col min="3343" max="3343" width="6.28515625" style="1" customWidth="1"/>
    <col min="3344" max="3344" width="13.28515625" style="1" customWidth="1"/>
    <col min="3345" max="3345" width="9.140625" style="1"/>
    <col min="3346" max="3346" width="13.28515625" style="1" customWidth="1"/>
    <col min="3347" max="3347" width="9.140625" style="1"/>
    <col min="3348" max="3348" width="13" style="1" customWidth="1"/>
    <col min="3349" max="3350" width="9.140625" style="1"/>
    <col min="3351" max="3351" width="13.7109375" style="1" customWidth="1"/>
    <col min="3352" max="3585" width="9.140625" style="1"/>
    <col min="3586" max="3586" width="10.140625" style="1" customWidth="1"/>
    <col min="3587" max="3590" width="9.140625" style="1"/>
    <col min="3591" max="3591" width="7" style="1" customWidth="1"/>
    <col min="3592" max="3592" width="8.140625" style="1" customWidth="1"/>
    <col min="3593" max="3593" width="14.7109375" style="1" customWidth="1"/>
    <col min="3594" max="3594" width="12.28515625" style="1" customWidth="1"/>
    <col min="3595" max="3595" width="16.7109375" style="1" customWidth="1"/>
    <col min="3596" max="3596" width="13.85546875" style="1" customWidth="1"/>
    <col min="3597" max="3597" width="6.28515625" style="1" customWidth="1"/>
    <col min="3598" max="3598" width="12.7109375" style="1" customWidth="1"/>
    <col min="3599" max="3599" width="6.28515625" style="1" customWidth="1"/>
    <col min="3600" max="3600" width="13.28515625" style="1" customWidth="1"/>
    <col min="3601" max="3601" width="9.140625" style="1"/>
    <col min="3602" max="3602" width="13.28515625" style="1" customWidth="1"/>
    <col min="3603" max="3603" width="9.140625" style="1"/>
    <col min="3604" max="3604" width="13" style="1" customWidth="1"/>
    <col min="3605" max="3606" width="9.140625" style="1"/>
    <col min="3607" max="3607" width="13.7109375" style="1" customWidth="1"/>
    <col min="3608" max="3841" width="9.140625" style="1"/>
    <col min="3842" max="3842" width="10.140625" style="1" customWidth="1"/>
    <col min="3843" max="3846" width="9.140625" style="1"/>
    <col min="3847" max="3847" width="7" style="1" customWidth="1"/>
    <col min="3848" max="3848" width="8.140625" style="1" customWidth="1"/>
    <col min="3849" max="3849" width="14.7109375" style="1" customWidth="1"/>
    <col min="3850" max="3850" width="12.28515625" style="1" customWidth="1"/>
    <col min="3851" max="3851" width="16.7109375" style="1" customWidth="1"/>
    <col min="3852" max="3852" width="13.85546875" style="1" customWidth="1"/>
    <col min="3853" max="3853" width="6.28515625" style="1" customWidth="1"/>
    <col min="3854" max="3854" width="12.7109375" style="1" customWidth="1"/>
    <col min="3855" max="3855" width="6.28515625" style="1" customWidth="1"/>
    <col min="3856" max="3856" width="13.28515625" style="1" customWidth="1"/>
    <col min="3857" max="3857" width="9.140625" style="1"/>
    <col min="3858" max="3858" width="13.28515625" style="1" customWidth="1"/>
    <col min="3859" max="3859" width="9.140625" style="1"/>
    <col min="3860" max="3860" width="13" style="1" customWidth="1"/>
    <col min="3861" max="3862" width="9.140625" style="1"/>
    <col min="3863" max="3863" width="13.7109375" style="1" customWidth="1"/>
    <col min="3864" max="4097" width="9.140625" style="1"/>
    <col min="4098" max="4098" width="10.140625" style="1" customWidth="1"/>
    <col min="4099" max="4102" width="9.140625" style="1"/>
    <col min="4103" max="4103" width="7" style="1" customWidth="1"/>
    <col min="4104" max="4104" width="8.140625" style="1" customWidth="1"/>
    <col min="4105" max="4105" width="14.7109375" style="1" customWidth="1"/>
    <col min="4106" max="4106" width="12.28515625" style="1" customWidth="1"/>
    <col min="4107" max="4107" width="16.7109375" style="1" customWidth="1"/>
    <col min="4108" max="4108" width="13.85546875" style="1" customWidth="1"/>
    <col min="4109" max="4109" width="6.28515625" style="1" customWidth="1"/>
    <col min="4110" max="4110" width="12.7109375" style="1" customWidth="1"/>
    <col min="4111" max="4111" width="6.28515625" style="1" customWidth="1"/>
    <col min="4112" max="4112" width="13.28515625" style="1" customWidth="1"/>
    <col min="4113" max="4113" width="9.140625" style="1"/>
    <col min="4114" max="4114" width="13.28515625" style="1" customWidth="1"/>
    <col min="4115" max="4115" width="9.140625" style="1"/>
    <col min="4116" max="4116" width="13" style="1" customWidth="1"/>
    <col min="4117" max="4118" width="9.140625" style="1"/>
    <col min="4119" max="4119" width="13.7109375" style="1" customWidth="1"/>
    <col min="4120" max="4353" width="9.140625" style="1"/>
    <col min="4354" max="4354" width="10.140625" style="1" customWidth="1"/>
    <col min="4355" max="4358" width="9.140625" style="1"/>
    <col min="4359" max="4359" width="7" style="1" customWidth="1"/>
    <col min="4360" max="4360" width="8.140625" style="1" customWidth="1"/>
    <col min="4361" max="4361" width="14.7109375" style="1" customWidth="1"/>
    <col min="4362" max="4362" width="12.28515625" style="1" customWidth="1"/>
    <col min="4363" max="4363" width="16.7109375" style="1" customWidth="1"/>
    <col min="4364" max="4364" width="13.85546875" style="1" customWidth="1"/>
    <col min="4365" max="4365" width="6.28515625" style="1" customWidth="1"/>
    <col min="4366" max="4366" width="12.7109375" style="1" customWidth="1"/>
    <col min="4367" max="4367" width="6.28515625" style="1" customWidth="1"/>
    <col min="4368" max="4368" width="13.28515625" style="1" customWidth="1"/>
    <col min="4369" max="4369" width="9.140625" style="1"/>
    <col min="4370" max="4370" width="13.28515625" style="1" customWidth="1"/>
    <col min="4371" max="4371" width="9.140625" style="1"/>
    <col min="4372" max="4372" width="13" style="1" customWidth="1"/>
    <col min="4373" max="4374" width="9.140625" style="1"/>
    <col min="4375" max="4375" width="13.7109375" style="1" customWidth="1"/>
    <col min="4376" max="4609" width="9.140625" style="1"/>
    <col min="4610" max="4610" width="10.140625" style="1" customWidth="1"/>
    <col min="4611" max="4614" width="9.140625" style="1"/>
    <col min="4615" max="4615" width="7" style="1" customWidth="1"/>
    <col min="4616" max="4616" width="8.140625" style="1" customWidth="1"/>
    <col min="4617" max="4617" width="14.7109375" style="1" customWidth="1"/>
    <col min="4618" max="4618" width="12.28515625" style="1" customWidth="1"/>
    <col min="4619" max="4619" width="16.7109375" style="1" customWidth="1"/>
    <col min="4620" max="4620" width="13.85546875" style="1" customWidth="1"/>
    <col min="4621" max="4621" width="6.28515625" style="1" customWidth="1"/>
    <col min="4622" max="4622" width="12.7109375" style="1" customWidth="1"/>
    <col min="4623" max="4623" width="6.28515625" style="1" customWidth="1"/>
    <col min="4624" max="4624" width="13.28515625" style="1" customWidth="1"/>
    <col min="4625" max="4625" width="9.140625" style="1"/>
    <col min="4626" max="4626" width="13.28515625" style="1" customWidth="1"/>
    <col min="4627" max="4627" width="9.140625" style="1"/>
    <col min="4628" max="4628" width="13" style="1" customWidth="1"/>
    <col min="4629" max="4630" width="9.140625" style="1"/>
    <col min="4631" max="4631" width="13.7109375" style="1" customWidth="1"/>
    <col min="4632" max="4865" width="9.140625" style="1"/>
    <col min="4866" max="4866" width="10.140625" style="1" customWidth="1"/>
    <col min="4867" max="4870" width="9.140625" style="1"/>
    <col min="4871" max="4871" width="7" style="1" customWidth="1"/>
    <col min="4872" max="4872" width="8.140625" style="1" customWidth="1"/>
    <col min="4873" max="4873" width="14.7109375" style="1" customWidth="1"/>
    <col min="4874" max="4874" width="12.28515625" style="1" customWidth="1"/>
    <col min="4875" max="4875" width="16.7109375" style="1" customWidth="1"/>
    <col min="4876" max="4876" width="13.85546875" style="1" customWidth="1"/>
    <col min="4877" max="4877" width="6.28515625" style="1" customWidth="1"/>
    <col min="4878" max="4878" width="12.7109375" style="1" customWidth="1"/>
    <col min="4879" max="4879" width="6.28515625" style="1" customWidth="1"/>
    <col min="4880" max="4880" width="13.28515625" style="1" customWidth="1"/>
    <col min="4881" max="4881" width="9.140625" style="1"/>
    <col min="4882" max="4882" width="13.28515625" style="1" customWidth="1"/>
    <col min="4883" max="4883" width="9.140625" style="1"/>
    <col min="4884" max="4884" width="13" style="1" customWidth="1"/>
    <col min="4885" max="4886" width="9.140625" style="1"/>
    <col min="4887" max="4887" width="13.7109375" style="1" customWidth="1"/>
    <col min="4888" max="5121" width="9.140625" style="1"/>
    <col min="5122" max="5122" width="10.140625" style="1" customWidth="1"/>
    <col min="5123" max="5126" width="9.140625" style="1"/>
    <col min="5127" max="5127" width="7" style="1" customWidth="1"/>
    <col min="5128" max="5128" width="8.140625" style="1" customWidth="1"/>
    <col min="5129" max="5129" width="14.7109375" style="1" customWidth="1"/>
    <col min="5130" max="5130" width="12.28515625" style="1" customWidth="1"/>
    <col min="5131" max="5131" width="16.7109375" style="1" customWidth="1"/>
    <col min="5132" max="5132" width="13.85546875" style="1" customWidth="1"/>
    <col min="5133" max="5133" width="6.28515625" style="1" customWidth="1"/>
    <col min="5134" max="5134" width="12.7109375" style="1" customWidth="1"/>
    <col min="5135" max="5135" width="6.28515625" style="1" customWidth="1"/>
    <col min="5136" max="5136" width="13.28515625" style="1" customWidth="1"/>
    <col min="5137" max="5137" width="9.140625" style="1"/>
    <col min="5138" max="5138" width="13.28515625" style="1" customWidth="1"/>
    <col min="5139" max="5139" width="9.140625" style="1"/>
    <col min="5140" max="5140" width="13" style="1" customWidth="1"/>
    <col min="5141" max="5142" width="9.140625" style="1"/>
    <col min="5143" max="5143" width="13.7109375" style="1" customWidth="1"/>
    <col min="5144" max="5377" width="9.140625" style="1"/>
    <col min="5378" max="5378" width="10.140625" style="1" customWidth="1"/>
    <col min="5379" max="5382" width="9.140625" style="1"/>
    <col min="5383" max="5383" width="7" style="1" customWidth="1"/>
    <col min="5384" max="5384" width="8.140625" style="1" customWidth="1"/>
    <col min="5385" max="5385" width="14.7109375" style="1" customWidth="1"/>
    <col min="5386" max="5386" width="12.28515625" style="1" customWidth="1"/>
    <col min="5387" max="5387" width="16.7109375" style="1" customWidth="1"/>
    <col min="5388" max="5388" width="13.85546875" style="1" customWidth="1"/>
    <col min="5389" max="5389" width="6.28515625" style="1" customWidth="1"/>
    <col min="5390" max="5390" width="12.7109375" style="1" customWidth="1"/>
    <col min="5391" max="5391" width="6.28515625" style="1" customWidth="1"/>
    <col min="5392" max="5392" width="13.28515625" style="1" customWidth="1"/>
    <col min="5393" max="5393" width="9.140625" style="1"/>
    <col min="5394" max="5394" width="13.28515625" style="1" customWidth="1"/>
    <col min="5395" max="5395" width="9.140625" style="1"/>
    <col min="5396" max="5396" width="13" style="1" customWidth="1"/>
    <col min="5397" max="5398" width="9.140625" style="1"/>
    <col min="5399" max="5399" width="13.7109375" style="1" customWidth="1"/>
    <col min="5400" max="5633" width="9.140625" style="1"/>
    <col min="5634" max="5634" width="10.140625" style="1" customWidth="1"/>
    <col min="5635" max="5638" width="9.140625" style="1"/>
    <col min="5639" max="5639" width="7" style="1" customWidth="1"/>
    <col min="5640" max="5640" width="8.140625" style="1" customWidth="1"/>
    <col min="5641" max="5641" width="14.7109375" style="1" customWidth="1"/>
    <col min="5642" max="5642" width="12.28515625" style="1" customWidth="1"/>
    <col min="5643" max="5643" width="16.7109375" style="1" customWidth="1"/>
    <col min="5644" max="5644" width="13.85546875" style="1" customWidth="1"/>
    <col min="5645" max="5645" width="6.28515625" style="1" customWidth="1"/>
    <col min="5646" max="5646" width="12.7109375" style="1" customWidth="1"/>
    <col min="5647" max="5647" width="6.28515625" style="1" customWidth="1"/>
    <col min="5648" max="5648" width="13.28515625" style="1" customWidth="1"/>
    <col min="5649" max="5649" width="9.140625" style="1"/>
    <col min="5650" max="5650" width="13.28515625" style="1" customWidth="1"/>
    <col min="5651" max="5651" width="9.140625" style="1"/>
    <col min="5652" max="5652" width="13" style="1" customWidth="1"/>
    <col min="5653" max="5654" width="9.140625" style="1"/>
    <col min="5655" max="5655" width="13.7109375" style="1" customWidth="1"/>
    <col min="5656" max="5889" width="9.140625" style="1"/>
    <col min="5890" max="5890" width="10.140625" style="1" customWidth="1"/>
    <col min="5891" max="5894" width="9.140625" style="1"/>
    <col min="5895" max="5895" width="7" style="1" customWidth="1"/>
    <col min="5896" max="5896" width="8.140625" style="1" customWidth="1"/>
    <col min="5897" max="5897" width="14.7109375" style="1" customWidth="1"/>
    <col min="5898" max="5898" width="12.28515625" style="1" customWidth="1"/>
    <col min="5899" max="5899" width="16.7109375" style="1" customWidth="1"/>
    <col min="5900" max="5900" width="13.85546875" style="1" customWidth="1"/>
    <col min="5901" max="5901" width="6.28515625" style="1" customWidth="1"/>
    <col min="5902" max="5902" width="12.7109375" style="1" customWidth="1"/>
    <col min="5903" max="5903" width="6.28515625" style="1" customWidth="1"/>
    <col min="5904" max="5904" width="13.28515625" style="1" customWidth="1"/>
    <col min="5905" max="5905" width="9.140625" style="1"/>
    <col min="5906" max="5906" width="13.28515625" style="1" customWidth="1"/>
    <col min="5907" max="5907" width="9.140625" style="1"/>
    <col min="5908" max="5908" width="13" style="1" customWidth="1"/>
    <col min="5909" max="5910" width="9.140625" style="1"/>
    <col min="5911" max="5911" width="13.7109375" style="1" customWidth="1"/>
    <col min="5912" max="6145" width="9.140625" style="1"/>
    <col min="6146" max="6146" width="10.140625" style="1" customWidth="1"/>
    <col min="6147" max="6150" width="9.140625" style="1"/>
    <col min="6151" max="6151" width="7" style="1" customWidth="1"/>
    <col min="6152" max="6152" width="8.140625" style="1" customWidth="1"/>
    <col min="6153" max="6153" width="14.7109375" style="1" customWidth="1"/>
    <col min="6154" max="6154" width="12.28515625" style="1" customWidth="1"/>
    <col min="6155" max="6155" width="16.7109375" style="1" customWidth="1"/>
    <col min="6156" max="6156" width="13.85546875" style="1" customWidth="1"/>
    <col min="6157" max="6157" width="6.28515625" style="1" customWidth="1"/>
    <col min="6158" max="6158" width="12.7109375" style="1" customWidth="1"/>
    <col min="6159" max="6159" width="6.28515625" style="1" customWidth="1"/>
    <col min="6160" max="6160" width="13.28515625" style="1" customWidth="1"/>
    <col min="6161" max="6161" width="9.140625" style="1"/>
    <col min="6162" max="6162" width="13.28515625" style="1" customWidth="1"/>
    <col min="6163" max="6163" width="9.140625" style="1"/>
    <col min="6164" max="6164" width="13" style="1" customWidth="1"/>
    <col min="6165" max="6166" width="9.140625" style="1"/>
    <col min="6167" max="6167" width="13.7109375" style="1" customWidth="1"/>
    <col min="6168" max="6401" width="9.140625" style="1"/>
    <col min="6402" max="6402" width="10.140625" style="1" customWidth="1"/>
    <col min="6403" max="6406" width="9.140625" style="1"/>
    <col min="6407" max="6407" width="7" style="1" customWidth="1"/>
    <col min="6408" max="6408" width="8.140625" style="1" customWidth="1"/>
    <col min="6409" max="6409" width="14.7109375" style="1" customWidth="1"/>
    <col min="6410" max="6410" width="12.28515625" style="1" customWidth="1"/>
    <col min="6411" max="6411" width="16.7109375" style="1" customWidth="1"/>
    <col min="6412" max="6412" width="13.85546875" style="1" customWidth="1"/>
    <col min="6413" max="6413" width="6.28515625" style="1" customWidth="1"/>
    <col min="6414" max="6414" width="12.7109375" style="1" customWidth="1"/>
    <col min="6415" max="6415" width="6.28515625" style="1" customWidth="1"/>
    <col min="6416" max="6416" width="13.28515625" style="1" customWidth="1"/>
    <col min="6417" max="6417" width="9.140625" style="1"/>
    <col min="6418" max="6418" width="13.28515625" style="1" customWidth="1"/>
    <col min="6419" max="6419" width="9.140625" style="1"/>
    <col min="6420" max="6420" width="13" style="1" customWidth="1"/>
    <col min="6421" max="6422" width="9.140625" style="1"/>
    <col min="6423" max="6423" width="13.7109375" style="1" customWidth="1"/>
    <col min="6424" max="6657" width="9.140625" style="1"/>
    <col min="6658" max="6658" width="10.140625" style="1" customWidth="1"/>
    <col min="6659" max="6662" width="9.140625" style="1"/>
    <col min="6663" max="6663" width="7" style="1" customWidth="1"/>
    <col min="6664" max="6664" width="8.140625" style="1" customWidth="1"/>
    <col min="6665" max="6665" width="14.7109375" style="1" customWidth="1"/>
    <col min="6666" max="6666" width="12.28515625" style="1" customWidth="1"/>
    <col min="6667" max="6667" width="16.7109375" style="1" customWidth="1"/>
    <col min="6668" max="6668" width="13.85546875" style="1" customWidth="1"/>
    <col min="6669" max="6669" width="6.28515625" style="1" customWidth="1"/>
    <col min="6670" max="6670" width="12.7109375" style="1" customWidth="1"/>
    <col min="6671" max="6671" width="6.28515625" style="1" customWidth="1"/>
    <col min="6672" max="6672" width="13.28515625" style="1" customWidth="1"/>
    <col min="6673" max="6673" width="9.140625" style="1"/>
    <col min="6674" max="6674" width="13.28515625" style="1" customWidth="1"/>
    <col min="6675" max="6675" width="9.140625" style="1"/>
    <col min="6676" max="6676" width="13" style="1" customWidth="1"/>
    <col min="6677" max="6678" width="9.140625" style="1"/>
    <col min="6679" max="6679" width="13.7109375" style="1" customWidth="1"/>
    <col min="6680" max="6913" width="9.140625" style="1"/>
    <col min="6914" max="6914" width="10.140625" style="1" customWidth="1"/>
    <col min="6915" max="6918" width="9.140625" style="1"/>
    <col min="6919" max="6919" width="7" style="1" customWidth="1"/>
    <col min="6920" max="6920" width="8.140625" style="1" customWidth="1"/>
    <col min="6921" max="6921" width="14.7109375" style="1" customWidth="1"/>
    <col min="6922" max="6922" width="12.28515625" style="1" customWidth="1"/>
    <col min="6923" max="6923" width="16.7109375" style="1" customWidth="1"/>
    <col min="6924" max="6924" width="13.85546875" style="1" customWidth="1"/>
    <col min="6925" max="6925" width="6.28515625" style="1" customWidth="1"/>
    <col min="6926" max="6926" width="12.7109375" style="1" customWidth="1"/>
    <col min="6927" max="6927" width="6.28515625" style="1" customWidth="1"/>
    <col min="6928" max="6928" width="13.28515625" style="1" customWidth="1"/>
    <col min="6929" max="6929" width="9.140625" style="1"/>
    <col min="6930" max="6930" width="13.28515625" style="1" customWidth="1"/>
    <col min="6931" max="6931" width="9.140625" style="1"/>
    <col min="6932" max="6932" width="13" style="1" customWidth="1"/>
    <col min="6933" max="6934" width="9.140625" style="1"/>
    <col min="6935" max="6935" width="13.7109375" style="1" customWidth="1"/>
    <col min="6936" max="7169" width="9.140625" style="1"/>
    <col min="7170" max="7170" width="10.140625" style="1" customWidth="1"/>
    <col min="7171" max="7174" width="9.140625" style="1"/>
    <col min="7175" max="7175" width="7" style="1" customWidth="1"/>
    <col min="7176" max="7176" width="8.140625" style="1" customWidth="1"/>
    <col min="7177" max="7177" width="14.7109375" style="1" customWidth="1"/>
    <col min="7178" max="7178" width="12.28515625" style="1" customWidth="1"/>
    <col min="7179" max="7179" width="16.7109375" style="1" customWidth="1"/>
    <col min="7180" max="7180" width="13.85546875" style="1" customWidth="1"/>
    <col min="7181" max="7181" width="6.28515625" style="1" customWidth="1"/>
    <col min="7182" max="7182" width="12.7109375" style="1" customWidth="1"/>
    <col min="7183" max="7183" width="6.28515625" style="1" customWidth="1"/>
    <col min="7184" max="7184" width="13.28515625" style="1" customWidth="1"/>
    <col min="7185" max="7185" width="9.140625" style="1"/>
    <col min="7186" max="7186" width="13.28515625" style="1" customWidth="1"/>
    <col min="7187" max="7187" width="9.140625" style="1"/>
    <col min="7188" max="7188" width="13" style="1" customWidth="1"/>
    <col min="7189" max="7190" width="9.140625" style="1"/>
    <col min="7191" max="7191" width="13.7109375" style="1" customWidth="1"/>
    <col min="7192" max="7425" width="9.140625" style="1"/>
    <col min="7426" max="7426" width="10.140625" style="1" customWidth="1"/>
    <col min="7427" max="7430" width="9.140625" style="1"/>
    <col min="7431" max="7431" width="7" style="1" customWidth="1"/>
    <col min="7432" max="7432" width="8.140625" style="1" customWidth="1"/>
    <col min="7433" max="7433" width="14.7109375" style="1" customWidth="1"/>
    <col min="7434" max="7434" width="12.28515625" style="1" customWidth="1"/>
    <col min="7435" max="7435" width="16.7109375" style="1" customWidth="1"/>
    <col min="7436" max="7436" width="13.85546875" style="1" customWidth="1"/>
    <col min="7437" max="7437" width="6.28515625" style="1" customWidth="1"/>
    <col min="7438" max="7438" width="12.7109375" style="1" customWidth="1"/>
    <col min="7439" max="7439" width="6.28515625" style="1" customWidth="1"/>
    <col min="7440" max="7440" width="13.28515625" style="1" customWidth="1"/>
    <col min="7441" max="7441" width="9.140625" style="1"/>
    <col min="7442" max="7442" width="13.28515625" style="1" customWidth="1"/>
    <col min="7443" max="7443" width="9.140625" style="1"/>
    <col min="7444" max="7444" width="13" style="1" customWidth="1"/>
    <col min="7445" max="7446" width="9.140625" style="1"/>
    <col min="7447" max="7447" width="13.7109375" style="1" customWidth="1"/>
    <col min="7448" max="7681" width="9.140625" style="1"/>
    <col min="7682" max="7682" width="10.140625" style="1" customWidth="1"/>
    <col min="7683" max="7686" width="9.140625" style="1"/>
    <col min="7687" max="7687" width="7" style="1" customWidth="1"/>
    <col min="7688" max="7688" width="8.140625" style="1" customWidth="1"/>
    <col min="7689" max="7689" width="14.7109375" style="1" customWidth="1"/>
    <col min="7690" max="7690" width="12.28515625" style="1" customWidth="1"/>
    <col min="7691" max="7691" width="16.7109375" style="1" customWidth="1"/>
    <col min="7692" max="7692" width="13.85546875" style="1" customWidth="1"/>
    <col min="7693" max="7693" width="6.28515625" style="1" customWidth="1"/>
    <col min="7694" max="7694" width="12.7109375" style="1" customWidth="1"/>
    <col min="7695" max="7695" width="6.28515625" style="1" customWidth="1"/>
    <col min="7696" max="7696" width="13.28515625" style="1" customWidth="1"/>
    <col min="7697" max="7697" width="9.140625" style="1"/>
    <col min="7698" max="7698" width="13.28515625" style="1" customWidth="1"/>
    <col min="7699" max="7699" width="9.140625" style="1"/>
    <col min="7700" max="7700" width="13" style="1" customWidth="1"/>
    <col min="7701" max="7702" width="9.140625" style="1"/>
    <col min="7703" max="7703" width="13.7109375" style="1" customWidth="1"/>
    <col min="7704" max="7937" width="9.140625" style="1"/>
    <col min="7938" max="7938" width="10.140625" style="1" customWidth="1"/>
    <col min="7939" max="7942" width="9.140625" style="1"/>
    <col min="7943" max="7943" width="7" style="1" customWidth="1"/>
    <col min="7944" max="7944" width="8.140625" style="1" customWidth="1"/>
    <col min="7945" max="7945" width="14.7109375" style="1" customWidth="1"/>
    <col min="7946" max="7946" width="12.28515625" style="1" customWidth="1"/>
    <col min="7947" max="7947" width="16.7109375" style="1" customWidth="1"/>
    <col min="7948" max="7948" width="13.85546875" style="1" customWidth="1"/>
    <col min="7949" max="7949" width="6.28515625" style="1" customWidth="1"/>
    <col min="7950" max="7950" width="12.7109375" style="1" customWidth="1"/>
    <col min="7951" max="7951" width="6.28515625" style="1" customWidth="1"/>
    <col min="7952" max="7952" width="13.28515625" style="1" customWidth="1"/>
    <col min="7953" max="7953" width="9.140625" style="1"/>
    <col min="7954" max="7954" width="13.28515625" style="1" customWidth="1"/>
    <col min="7955" max="7955" width="9.140625" style="1"/>
    <col min="7956" max="7956" width="13" style="1" customWidth="1"/>
    <col min="7957" max="7958" width="9.140625" style="1"/>
    <col min="7959" max="7959" width="13.7109375" style="1" customWidth="1"/>
    <col min="7960" max="8193" width="9.140625" style="1"/>
    <col min="8194" max="8194" width="10.140625" style="1" customWidth="1"/>
    <col min="8195" max="8198" width="9.140625" style="1"/>
    <col min="8199" max="8199" width="7" style="1" customWidth="1"/>
    <col min="8200" max="8200" width="8.140625" style="1" customWidth="1"/>
    <col min="8201" max="8201" width="14.7109375" style="1" customWidth="1"/>
    <col min="8202" max="8202" width="12.28515625" style="1" customWidth="1"/>
    <col min="8203" max="8203" width="16.7109375" style="1" customWidth="1"/>
    <col min="8204" max="8204" width="13.85546875" style="1" customWidth="1"/>
    <col min="8205" max="8205" width="6.28515625" style="1" customWidth="1"/>
    <col min="8206" max="8206" width="12.7109375" style="1" customWidth="1"/>
    <col min="8207" max="8207" width="6.28515625" style="1" customWidth="1"/>
    <col min="8208" max="8208" width="13.28515625" style="1" customWidth="1"/>
    <col min="8209" max="8209" width="9.140625" style="1"/>
    <col min="8210" max="8210" width="13.28515625" style="1" customWidth="1"/>
    <col min="8211" max="8211" width="9.140625" style="1"/>
    <col min="8212" max="8212" width="13" style="1" customWidth="1"/>
    <col min="8213" max="8214" width="9.140625" style="1"/>
    <col min="8215" max="8215" width="13.7109375" style="1" customWidth="1"/>
    <col min="8216" max="8449" width="9.140625" style="1"/>
    <col min="8450" max="8450" width="10.140625" style="1" customWidth="1"/>
    <col min="8451" max="8454" width="9.140625" style="1"/>
    <col min="8455" max="8455" width="7" style="1" customWidth="1"/>
    <col min="8456" max="8456" width="8.140625" style="1" customWidth="1"/>
    <col min="8457" max="8457" width="14.7109375" style="1" customWidth="1"/>
    <col min="8458" max="8458" width="12.28515625" style="1" customWidth="1"/>
    <col min="8459" max="8459" width="16.7109375" style="1" customWidth="1"/>
    <col min="8460" max="8460" width="13.85546875" style="1" customWidth="1"/>
    <col min="8461" max="8461" width="6.28515625" style="1" customWidth="1"/>
    <col min="8462" max="8462" width="12.7109375" style="1" customWidth="1"/>
    <col min="8463" max="8463" width="6.28515625" style="1" customWidth="1"/>
    <col min="8464" max="8464" width="13.28515625" style="1" customWidth="1"/>
    <col min="8465" max="8465" width="9.140625" style="1"/>
    <col min="8466" max="8466" width="13.28515625" style="1" customWidth="1"/>
    <col min="8467" max="8467" width="9.140625" style="1"/>
    <col min="8468" max="8468" width="13" style="1" customWidth="1"/>
    <col min="8469" max="8470" width="9.140625" style="1"/>
    <col min="8471" max="8471" width="13.7109375" style="1" customWidth="1"/>
    <col min="8472" max="8705" width="9.140625" style="1"/>
    <col min="8706" max="8706" width="10.140625" style="1" customWidth="1"/>
    <col min="8707" max="8710" width="9.140625" style="1"/>
    <col min="8711" max="8711" width="7" style="1" customWidth="1"/>
    <col min="8712" max="8712" width="8.140625" style="1" customWidth="1"/>
    <col min="8713" max="8713" width="14.7109375" style="1" customWidth="1"/>
    <col min="8714" max="8714" width="12.28515625" style="1" customWidth="1"/>
    <col min="8715" max="8715" width="16.7109375" style="1" customWidth="1"/>
    <col min="8716" max="8716" width="13.85546875" style="1" customWidth="1"/>
    <col min="8717" max="8717" width="6.28515625" style="1" customWidth="1"/>
    <col min="8718" max="8718" width="12.7109375" style="1" customWidth="1"/>
    <col min="8719" max="8719" width="6.28515625" style="1" customWidth="1"/>
    <col min="8720" max="8720" width="13.28515625" style="1" customWidth="1"/>
    <col min="8721" max="8721" width="9.140625" style="1"/>
    <col min="8722" max="8722" width="13.28515625" style="1" customWidth="1"/>
    <col min="8723" max="8723" width="9.140625" style="1"/>
    <col min="8724" max="8724" width="13" style="1" customWidth="1"/>
    <col min="8725" max="8726" width="9.140625" style="1"/>
    <col min="8727" max="8727" width="13.7109375" style="1" customWidth="1"/>
    <col min="8728" max="8961" width="9.140625" style="1"/>
    <col min="8962" max="8962" width="10.140625" style="1" customWidth="1"/>
    <col min="8963" max="8966" width="9.140625" style="1"/>
    <col min="8967" max="8967" width="7" style="1" customWidth="1"/>
    <col min="8968" max="8968" width="8.140625" style="1" customWidth="1"/>
    <col min="8969" max="8969" width="14.7109375" style="1" customWidth="1"/>
    <col min="8970" max="8970" width="12.28515625" style="1" customWidth="1"/>
    <col min="8971" max="8971" width="16.7109375" style="1" customWidth="1"/>
    <col min="8972" max="8972" width="13.85546875" style="1" customWidth="1"/>
    <col min="8973" max="8973" width="6.28515625" style="1" customWidth="1"/>
    <col min="8974" max="8974" width="12.7109375" style="1" customWidth="1"/>
    <col min="8975" max="8975" width="6.28515625" style="1" customWidth="1"/>
    <col min="8976" max="8976" width="13.28515625" style="1" customWidth="1"/>
    <col min="8977" max="8977" width="9.140625" style="1"/>
    <col min="8978" max="8978" width="13.28515625" style="1" customWidth="1"/>
    <col min="8979" max="8979" width="9.140625" style="1"/>
    <col min="8980" max="8980" width="13" style="1" customWidth="1"/>
    <col min="8981" max="8982" width="9.140625" style="1"/>
    <col min="8983" max="8983" width="13.7109375" style="1" customWidth="1"/>
    <col min="8984" max="9217" width="9.140625" style="1"/>
    <col min="9218" max="9218" width="10.140625" style="1" customWidth="1"/>
    <col min="9219" max="9222" width="9.140625" style="1"/>
    <col min="9223" max="9223" width="7" style="1" customWidth="1"/>
    <col min="9224" max="9224" width="8.140625" style="1" customWidth="1"/>
    <col min="9225" max="9225" width="14.7109375" style="1" customWidth="1"/>
    <col min="9226" max="9226" width="12.28515625" style="1" customWidth="1"/>
    <col min="9227" max="9227" width="16.7109375" style="1" customWidth="1"/>
    <col min="9228" max="9228" width="13.85546875" style="1" customWidth="1"/>
    <col min="9229" max="9229" width="6.28515625" style="1" customWidth="1"/>
    <col min="9230" max="9230" width="12.7109375" style="1" customWidth="1"/>
    <col min="9231" max="9231" width="6.28515625" style="1" customWidth="1"/>
    <col min="9232" max="9232" width="13.28515625" style="1" customWidth="1"/>
    <col min="9233" max="9233" width="9.140625" style="1"/>
    <col min="9234" max="9234" width="13.28515625" style="1" customWidth="1"/>
    <col min="9235" max="9235" width="9.140625" style="1"/>
    <col min="9236" max="9236" width="13" style="1" customWidth="1"/>
    <col min="9237" max="9238" width="9.140625" style="1"/>
    <col min="9239" max="9239" width="13.7109375" style="1" customWidth="1"/>
    <col min="9240" max="9473" width="9.140625" style="1"/>
    <col min="9474" max="9474" width="10.140625" style="1" customWidth="1"/>
    <col min="9475" max="9478" width="9.140625" style="1"/>
    <col min="9479" max="9479" width="7" style="1" customWidth="1"/>
    <col min="9480" max="9480" width="8.140625" style="1" customWidth="1"/>
    <col min="9481" max="9481" width="14.7109375" style="1" customWidth="1"/>
    <col min="9482" max="9482" width="12.28515625" style="1" customWidth="1"/>
    <col min="9483" max="9483" width="16.7109375" style="1" customWidth="1"/>
    <col min="9484" max="9484" width="13.85546875" style="1" customWidth="1"/>
    <col min="9485" max="9485" width="6.28515625" style="1" customWidth="1"/>
    <col min="9486" max="9486" width="12.7109375" style="1" customWidth="1"/>
    <col min="9487" max="9487" width="6.28515625" style="1" customWidth="1"/>
    <col min="9488" max="9488" width="13.28515625" style="1" customWidth="1"/>
    <col min="9489" max="9489" width="9.140625" style="1"/>
    <col min="9490" max="9490" width="13.28515625" style="1" customWidth="1"/>
    <col min="9491" max="9491" width="9.140625" style="1"/>
    <col min="9492" max="9492" width="13" style="1" customWidth="1"/>
    <col min="9493" max="9494" width="9.140625" style="1"/>
    <col min="9495" max="9495" width="13.7109375" style="1" customWidth="1"/>
    <col min="9496" max="9729" width="9.140625" style="1"/>
    <col min="9730" max="9730" width="10.140625" style="1" customWidth="1"/>
    <col min="9731" max="9734" width="9.140625" style="1"/>
    <col min="9735" max="9735" width="7" style="1" customWidth="1"/>
    <col min="9736" max="9736" width="8.140625" style="1" customWidth="1"/>
    <col min="9737" max="9737" width="14.7109375" style="1" customWidth="1"/>
    <col min="9738" max="9738" width="12.28515625" style="1" customWidth="1"/>
    <col min="9739" max="9739" width="16.7109375" style="1" customWidth="1"/>
    <col min="9740" max="9740" width="13.85546875" style="1" customWidth="1"/>
    <col min="9741" max="9741" width="6.28515625" style="1" customWidth="1"/>
    <col min="9742" max="9742" width="12.7109375" style="1" customWidth="1"/>
    <col min="9743" max="9743" width="6.28515625" style="1" customWidth="1"/>
    <col min="9744" max="9744" width="13.28515625" style="1" customWidth="1"/>
    <col min="9745" max="9745" width="9.140625" style="1"/>
    <col min="9746" max="9746" width="13.28515625" style="1" customWidth="1"/>
    <col min="9747" max="9747" width="9.140625" style="1"/>
    <col min="9748" max="9748" width="13" style="1" customWidth="1"/>
    <col min="9749" max="9750" width="9.140625" style="1"/>
    <col min="9751" max="9751" width="13.7109375" style="1" customWidth="1"/>
    <col min="9752" max="9985" width="9.140625" style="1"/>
    <col min="9986" max="9986" width="10.140625" style="1" customWidth="1"/>
    <col min="9987" max="9990" width="9.140625" style="1"/>
    <col min="9991" max="9991" width="7" style="1" customWidth="1"/>
    <col min="9992" max="9992" width="8.140625" style="1" customWidth="1"/>
    <col min="9993" max="9993" width="14.7109375" style="1" customWidth="1"/>
    <col min="9994" max="9994" width="12.28515625" style="1" customWidth="1"/>
    <col min="9995" max="9995" width="16.7109375" style="1" customWidth="1"/>
    <col min="9996" max="9996" width="13.85546875" style="1" customWidth="1"/>
    <col min="9997" max="9997" width="6.28515625" style="1" customWidth="1"/>
    <col min="9998" max="9998" width="12.7109375" style="1" customWidth="1"/>
    <col min="9999" max="9999" width="6.28515625" style="1" customWidth="1"/>
    <col min="10000" max="10000" width="13.28515625" style="1" customWidth="1"/>
    <col min="10001" max="10001" width="9.140625" style="1"/>
    <col min="10002" max="10002" width="13.28515625" style="1" customWidth="1"/>
    <col min="10003" max="10003" width="9.140625" style="1"/>
    <col min="10004" max="10004" width="13" style="1" customWidth="1"/>
    <col min="10005" max="10006" width="9.140625" style="1"/>
    <col min="10007" max="10007" width="13.7109375" style="1" customWidth="1"/>
    <col min="10008" max="10241" width="9.140625" style="1"/>
    <col min="10242" max="10242" width="10.140625" style="1" customWidth="1"/>
    <col min="10243" max="10246" width="9.140625" style="1"/>
    <col min="10247" max="10247" width="7" style="1" customWidth="1"/>
    <col min="10248" max="10248" width="8.140625" style="1" customWidth="1"/>
    <col min="10249" max="10249" width="14.7109375" style="1" customWidth="1"/>
    <col min="10250" max="10250" width="12.28515625" style="1" customWidth="1"/>
    <col min="10251" max="10251" width="16.7109375" style="1" customWidth="1"/>
    <col min="10252" max="10252" width="13.85546875" style="1" customWidth="1"/>
    <col min="10253" max="10253" width="6.28515625" style="1" customWidth="1"/>
    <col min="10254" max="10254" width="12.7109375" style="1" customWidth="1"/>
    <col min="10255" max="10255" width="6.28515625" style="1" customWidth="1"/>
    <col min="10256" max="10256" width="13.28515625" style="1" customWidth="1"/>
    <col min="10257" max="10257" width="9.140625" style="1"/>
    <col min="10258" max="10258" width="13.28515625" style="1" customWidth="1"/>
    <col min="10259" max="10259" width="9.140625" style="1"/>
    <col min="10260" max="10260" width="13" style="1" customWidth="1"/>
    <col min="10261" max="10262" width="9.140625" style="1"/>
    <col min="10263" max="10263" width="13.7109375" style="1" customWidth="1"/>
    <col min="10264" max="10497" width="9.140625" style="1"/>
    <col min="10498" max="10498" width="10.140625" style="1" customWidth="1"/>
    <col min="10499" max="10502" width="9.140625" style="1"/>
    <col min="10503" max="10503" width="7" style="1" customWidth="1"/>
    <col min="10504" max="10504" width="8.140625" style="1" customWidth="1"/>
    <col min="10505" max="10505" width="14.7109375" style="1" customWidth="1"/>
    <col min="10506" max="10506" width="12.28515625" style="1" customWidth="1"/>
    <col min="10507" max="10507" width="16.7109375" style="1" customWidth="1"/>
    <col min="10508" max="10508" width="13.85546875" style="1" customWidth="1"/>
    <col min="10509" max="10509" width="6.28515625" style="1" customWidth="1"/>
    <col min="10510" max="10510" width="12.7109375" style="1" customWidth="1"/>
    <col min="10511" max="10511" width="6.28515625" style="1" customWidth="1"/>
    <col min="10512" max="10512" width="13.28515625" style="1" customWidth="1"/>
    <col min="10513" max="10513" width="9.140625" style="1"/>
    <col min="10514" max="10514" width="13.28515625" style="1" customWidth="1"/>
    <col min="10515" max="10515" width="9.140625" style="1"/>
    <col min="10516" max="10516" width="13" style="1" customWidth="1"/>
    <col min="10517" max="10518" width="9.140625" style="1"/>
    <col min="10519" max="10519" width="13.7109375" style="1" customWidth="1"/>
    <col min="10520" max="10753" width="9.140625" style="1"/>
    <col min="10754" max="10754" width="10.140625" style="1" customWidth="1"/>
    <col min="10755" max="10758" width="9.140625" style="1"/>
    <col min="10759" max="10759" width="7" style="1" customWidth="1"/>
    <col min="10760" max="10760" width="8.140625" style="1" customWidth="1"/>
    <col min="10761" max="10761" width="14.7109375" style="1" customWidth="1"/>
    <col min="10762" max="10762" width="12.28515625" style="1" customWidth="1"/>
    <col min="10763" max="10763" width="16.7109375" style="1" customWidth="1"/>
    <col min="10764" max="10764" width="13.85546875" style="1" customWidth="1"/>
    <col min="10765" max="10765" width="6.28515625" style="1" customWidth="1"/>
    <col min="10766" max="10766" width="12.7109375" style="1" customWidth="1"/>
    <col min="10767" max="10767" width="6.28515625" style="1" customWidth="1"/>
    <col min="10768" max="10768" width="13.28515625" style="1" customWidth="1"/>
    <col min="10769" max="10769" width="9.140625" style="1"/>
    <col min="10770" max="10770" width="13.28515625" style="1" customWidth="1"/>
    <col min="10771" max="10771" width="9.140625" style="1"/>
    <col min="10772" max="10772" width="13" style="1" customWidth="1"/>
    <col min="10773" max="10774" width="9.140625" style="1"/>
    <col min="10775" max="10775" width="13.7109375" style="1" customWidth="1"/>
    <col min="10776" max="11009" width="9.140625" style="1"/>
    <col min="11010" max="11010" width="10.140625" style="1" customWidth="1"/>
    <col min="11011" max="11014" width="9.140625" style="1"/>
    <col min="11015" max="11015" width="7" style="1" customWidth="1"/>
    <col min="11016" max="11016" width="8.140625" style="1" customWidth="1"/>
    <col min="11017" max="11017" width="14.7109375" style="1" customWidth="1"/>
    <col min="11018" max="11018" width="12.28515625" style="1" customWidth="1"/>
    <col min="11019" max="11019" width="16.7109375" style="1" customWidth="1"/>
    <col min="11020" max="11020" width="13.85546875" style="1" customWidth="1"/>
    <col min="11021" max="11021" width="6.28515625" style="1" customWidth="1"/>
    <col min="11022" max="11022" width="12.7109375" style="1" customWidth="1"/>
    <col min="11023" max="11023" width="6.28515625" style="1" customWidth="1"/>
    <col min="11024" max="11024" width="13.28515625" style="1" customWidth="1"/>
    <col min="11025" max="11025" width="9.140625" style="1"/>
    <col min="11026" max="11026" width="13.28515625" style="1" customWidth="1"/>
    <col min="11027" max="11027" width="9.140625" style="1"/>
    <col min="11028" max="11028" width="13" style="1" customWidth="1"/>
    <col min="11029" max="11030" width="9.140625" style="1"/>
    <col min="11031" max="11031" width="13.7109375" style="1" customWidth="1"/>
    <col min="11032" max="11265" width="9.140625" style="1"/>
    <col min="11266" max="11266" width="10.140625" style="1" customWidth="1"/>
    <col min="11267" max="11270" width="9.140625" style="1"/>
    <col min="11271" max="11271" width="7" style="1" customWidth="1"/>
    <col min="11272" max="11272" width="8.140625" style="1" customWidth="1"/>
    <col min="11273" max="11273" width="14.7109375" style="1" customWidth="1"/>
    <col min="11274" max="11274" width="12.28515625" style="1" customWidth="1"/>
    <col min="11275" max="11275" width="16.7109375" style="1" customWidth="1"/>
    <col min="11276" max="11276" width="13.85546875" style="1" customWidth="1"/>
    <col min="11277" max="11277" width="6.28515625" style="1" customWidth="1"/>
    <col min="11278" max="11278" width="12.7109375" style="1" customWidth="1"/>
    <col min="11279" max="11279" width="6.28515625" style="1" customWidth="1"/>
    <col min="11280" max="11280" width="13.28515625" style="1" customWidth="1"/>
    <col min="11281" max="11281" width="9.140625" style="1"/>
    <col min="11282" max="11282" width="13.28515625" style="1" customWidth="1"/>
    <col min="11283" max="11283" width="9.140625" style="1"/>
    <col min="11284" max="11284" width="13" style="1" customWidth="1"/>
    <col min="11285" max="11286" width="9.140625" style="1"/>
    <col min="11287" max="11287" width="13.7109375" style="1" customWidth="1"/>
    <col min="11288" max="11521" width="9.140625" style="1"/>
    <col min="11522" max="11522" width="10.140625" style="1" customWidth="1"/>
    <col min="11523" max="11526" width="9.140625" style="1"/>
    <col min="11527" max="11527" width="7" style="1" customWidth="1"/>
    <col min="11528" max="11528" width="8.140625" style="1" customWidth="1"/>
    <col min="11529" max="11529" width="14.7109375" style="1" customWidth="1"/>
    <col min="11530" max="11530" width="12.28515625" style="1" customWidth="1"/>
    <col min="11531" max="11531" width="16.7109375" style="1" customWidth="1"/>
    <col min="11532" max="11532" width="13.85546875" style="1" customWidth="1"/>
    <col min="11533" max="11533" width="6.28515625" style="1" customWidth="1"/>
    <col min="11534" max="11534" width="12.7109375" style="1" customWidth="1"/>
    <col min="11535" max="11535" width="6.28515625" style="1" customWidth="1"/>
    <col min="11536" max="11536" width="13.28515625" style="1" customWidth="1"/>
    <col min="11537" max="11537" width="9.140625" style="1"/>
    <col min="11538" max="11538" width="13.28515625" style="1" customWidth="1"/>
    <col min="11539" max="11539" width="9.140625" style="1"/>
    <col min="11540" max="11540" width="13" style="1" customWidth="1"/>
    <col min="11541" max="11542" width="9.140625" style="1"/>
    <col min="11543" max="11543" width="13.7109375" style="1" customWidth="1"/>
    <col min="11544" max="11777" width="9.140625" style="1"/>
    <col min="11778" max="11778" width="10.140625" style="1" customWidth="1"/>
    <col min="11779" max="11782" width="9.140625" style="1"/>
    <col min="11783" max="11783" width="7" style="1" customWidth="1"/>
    <col min="11784" max="11784" width="8.140625" style="1" customWidth="1"/>
    <col min="11785" max="11785" width="14.7109375" style="1" customWidth="1"/>
    <col min="11786" max="11786" width="12.28515625" style="1" customWidth="1"/>
    <col min="11787" max="11787" width="16.7109375" style="1" customWidth="1"/>
    <col min="11788" max="11788" width="13.85546875" style="1" customWidth="1"/>
    <col min="11789" max="11789" width="6.28515625" style="1" customWidth="1"/>
    <col min="11790" max="11790" width="12.7109375" style="1" customWidth="1"/>
    <col min="11791" max="11791" width="6.28515625" style="1" customWidth="1"/>
    <col min="11792" max="11792" width="13.28515625" style="1" customWidth="1"/>
    <col min="11793" max="11793" width="9.140625" style="1"/>
    <col min="11794" max="11794" width="13.28515625" style="1" customWidth="1"/>
    <col min="11795" max="11795" width="9.140625" style="1"/>
    <col min="11796" max="11796" width="13" style="1" customWidth="1"/>
    <col min="11797" max="11798" width="9.140625" style="1"/>
    <col min="11799" max="11799" width="13.7109375" style="1" customWidth="1"/>
    <col min="11800" max="12033" width="9.140625" style="1"/>
    <col min="12034" max="12034" width="10.140625" style="1" customWidth="1"/>
    <col min="12035" max="12038" width="9.140625" style="1"/>
    <col min="12039" max="12039" width="7" style="1" customWidth="1"/>
    <col min="12040" max="12040" width="8.140625" style="1" customWidth="1"/>
    <col min="12041" max="12041" width="14.7109375" style="1" customWidth="1"/>
    <col min="12042" max="12042" width="12.28515625" style="1" customWidth="1"/>
    <col min="12043" max="12043" width="16.7109375" style="1" customWidth="1"/>
    <col min="12044" max="12044" width="13.85546875" style="1" customWidth="1"/>
    <col min="12045" max="12045" width="6.28515625" style="1" customWidth="1"/>
    <col min="12046" max="12046" width="12.7109375" style="1" customWidth="1"/>
    <col min="12047" max="12047" width="6.28515625" style="1" customWidth="1"/>
    <col min="12048" max="12048" width="13.28515625" style="1" customWidth="1"/>
    <col min="12049" max="12049" width="9.140625" style="1"/>
    <col min="12050" max="12050" width="13.28515625" style="1" customWidth="1"/>
    <col min="12051" max="12051" width="9.140625" style="1"/>
    <col min="12052" max="12052" width="13" style="1" customWidth="1"/>
    <col min="12053" max="12054" width="9.140625" style="1"/>
    <col min="12055" max="12055" width="13.7109375" style="1" customWidth="1"/>
    <col min="12056" max="12289" width="9.140625" style="1"/>
    <col min="12290" max="12290" width="10.140625" style="1" customWidth="1"/>
    <col min="12291" max="12294" width="9.140625" style="1"/>
    <col min="12295" max="12295" width="7" style="1" customWidth="1"/>
    <col min="12296" max="12296" width="8.140625" style="1" customWidth="1"/>
    <col min="12297" max="12297" width="14.7109375" style="1" customWidth="1"/>
    <col min="12298" max="12298" width="12.28515625" style="1" customWidth="1"/>
    <col min="12299" max="12299" width="16.7109375" style="1" customWidth="1"/>
    <col min="12300" max="12300" width="13.85546875" style="1" customWidth="1"/>
    <col min="12301" max="12301" width="6.28515625" style="1" customWidth="1"/>
    <col min="12302" max="12302" width="12.7109375" style="1" customWidth="1"/>
    <col min="12303" max="12303" width="6.28515625" style="1" customWidth="1"/>
    <col min="12304" max="12304" width="13.28515625" style="1" customWidth="1"/>
    <col min="12305" max="12305" width="9.140625" style="1"/>
    <col min="12306" max="12306" width="13.28515625" style="1" customWidth="1"/>
    <col min="12307" max="12307" width="9.140625" style="1"/>
    <col min="12308" max="12308" width="13" style="1" customWidth="1"/>
    <col min="12309" max="12310" width="9.140625" style="1"/>
    <col min="12311" max="12311" width="13.7109375" style="1" customWidth="1"/>
    <col min="12312" max="12545" width="9.140625" style="1"/>
    <col min="12546" max="12546" width="10.140625" style="1" customWidth="1"/>
    <col min="12547" max="12550" width="9.140625" style="1"/>
    <col min="12551" max="12551" width="7" style="1" customWidth="1"/>
    <col min="12552" max="12552" width="8.140625" style="1" customWidth="1"/>
    <col min="12553" max="12553" width="14.7109375" style="1" customWidth="1"/>
    <col min="12554" max="12554" width="12.28515625" style="1" customWidth="1"/>
    <col min="12555" max="12555" width="16.7109375" style="1" customWidth="1"/>
    <col min="12556" max="12556" width="13.85546875" style="1" customWidth="1"/>
    <col min="12557" max="12557" width="6.28515625" style="1" customWidth="1"/>
    <col min="12558" max="12558" width="12.7109375" style="1" customWidth="1"/>
    <col min="12559" max="12559" width="6.28515625" style="1" customWidth="1"/>
    <col min="12560" max="12560" width="13.28515625" style="1" customWidth="1"/>
    <col min="12561" max="12561" width="9.140625" style="1"/>
    <col min="12562" max="12562" width="13.28515625" style="1" customWidth="1"/>
    <col min="12563" max="12563" width="9.140625" style="1"/>
    <col min="12564" max="12564" width="13" style="1" customWidth="1"/>
    <col min="12565" max="12566" width="9.140625" style="1"/>
    <col min="12567" max="12567" width="13.7109375" style="1" customWidth="1"/>
    <col min="12568" max="12801" width="9.140625" style="1"/>
    <col min="12802" max="12802" width="10.140625" style="1" customWidth="1"/>
    <col min="12803" max="12806" width="9.140625" style="1"/>
    <col min="12807" max="12807" width="7" style="1" customWidth="1"/>
    <col min="12808" max="12808" width="8.140625" style="1" customWidth="1"/>
    <col min="12809" max="12809" width="14.7109375" style="1" customWidth="1"/>
    <col min="12810" max="12810" width="12.28515625" style="1" customWidth="1"/>
    <col min="12811" max="12811" width="16.7109375" style="1" customWidth="1"/>
    <col min="12812" max="12812" width="13.85546875" style="1" customWidth="1"/>
    <col min="12813" max="12813" width="6.28515625" style="1" customWidth="1"/>
    <col min="12814" max="12814" width="12.7109375" style="1" customWidth="1"/>
    <col min="12815" max="12815" width="6.28515625" style="1" customWidth="1"/>
    <col min="12816" max="12816" width="13.28515625" style="1" customWidth="1"/>
    <col min="12817" max="12817" width="9.140625" style="1"/>
    <col min="12818" max="12818" width="13.28515625" style="1" customWidth="1"/>
    <col min="12819" max="12819" width="9.140625" style="1"/>
    <col min="12820" max="12820" width="13" style="1" customWidth="1"/>
    <col min="12821" max="12822" width="9.140625" style="1"/>
    <col min="12823" max="12823" width="13.7109375" style="1" customWidth="1"/>
    <col min="12824" max="13057" width="9.140625" style="1"/>
    <col min="13058" max="13058" width="10.140625" style="1" customWidth="1"/>
    <col min="13059" max="13062" width="9.140625" style="1"/>
    <col min="13063" max="13063" width="7" style="1" customWidth="1"/>
    <col min="13064" max="13064" width="8.140625" style="1" customWidth="1"/>
    <col min="13065" max="13065" width="14.7109375" style="1" customWidth="1"/>
    <col min="13066" max="13066" width="12.28515625" style="1" customWidth="1"/>
    <col min="13067" max="13067" width="16.7109375" style="1" customWidth="1"/>
    <col min="13068" max="13068" width="13.85546875" style="1" customWidth="1"/>
    <col min="13069" max="13069" width="6.28515625" style="1" customWidth="1"/>
    <col min="13070" max="13070" width="12.7109375" style="1" customWidth="1"/>
    <col min="13071" max="13071" width="6.28515625" style="1" customWidth="1"/>
    <col min="13072" max="13072" width="13.28515625" style="1" customWidth="1"/>
    <col min="13073" max="13073" width="9.140625" style="1"/>
    <col min="13074" max="13074" width="13.28515625" style="1" customWidth="1"/>
    <col min="13075" max="13075" width="9.140625" style="1"/>
    <col min="13076" max="13076" width="13" style="1" customWidth="1"/>
    <col min="13077" max="13078" width="9.140625" style="1"/>
    <col min="13079" max="13079" width="13.7109375" style="1" customWidth="1"/>
    <col min="13080" max="13313" width="9.140625" style="1"/>
    <col min="13314" max="13314" width="10.140625" style="1" customWidth="1"/>
    <col min="13315" max="13318" width="9.140625" style="1"/>
    <col min="13319" max="13319" width="7" style="1" customWidth="1"/>
    <col min="13320" max="13320" width="8.140625" style="1" customWidth="1"/>
    <col min="13321" max="13321" width="14.7109375" style="1" customWidth="1"/>
    <col min="13322" max="13322" width="12.28515625" style="1" customWidth="1"/>
    <col min="13323" max="13323" width="16.7109375" style="1" customWidth="1"/>
    <col min="13324" max="13324" width="13.85546875" style="1" customWidth="1"/>
    <col min="13325" max="13325" width="6.28515625" style="1" customWidth="1"/>
    <col min="13326" max="13326" width="12.7109375" style="1" customWidth="1"/>
    <col min="13327" max="13327" width="6.28515625" style="1" customWidth="1"/>
    <col min="13328" max="13328" width="13.28515625" style="1" customWidth="1"/>
    <col min="13329" max="13329" width="9.140625" style="1"/>
    <col min="13330" max="13330" width="13.28515625" style="1" customWidth="1"/>
    <col min="13331" max="13331" width="9.140625" style="1"/>
    <col min="13332" max="13332" width="13" style="1" customWidth="1"/>
    <col min="13333" max="13334" width="9.140625" style="1"/>
    <col min="13335" max="13335" width="13.7109375" style="1" customWidth="1"/>
    <col min="13336" max="13569" width="9.140625" style="1"/>
    <col min="13570" max="13570" width="10.140625" style="1" customWidth="1"/>
    <col min="13571" max="13574" width="9.140625" style="1"/>
    <col min="13575" max="13575" width="7" style="1" customWidth="1"/>
    <col min="13576" max="13576" width="8.140625" style="1" customWidth="1"/>
    <col min="13577" max="13577" width="14.7109375" style="1" customWidth="1"/>
    <col min="13578" max="13578" width="12.28515625" style="1" customWidth="1"/>
    <col min="13579" max="13579" width="16.7109375" style="1" customWidth="1"/>
    <col min="13580" max="13580" width="13.85546875" style="1" customWidth="1"/>
    <col min="13581" max="13581" width="6.28515625" style="1" customWidth="1"/>
    <col min="13582" max="13582" width="12.7109375" style="1" customWidth="1"/>
    <col min="13583" max="13583" width="6.28515625" style="1" customWidth="1"/>
    <col min="13584" max="13584" width="13.28515625" style="1" customWidth="1"/>
    <col min="13585" max="13585" width="9.140625" style="1"/>
    <col min="13586" max="13586" width="13.28515625" style="1" customWidth="1"/>
    <col min="13587" max="13587" width="9.140625" style="1"/>
    <col min="13588" max="13588" width="13" style="1" customWidth="1"/>
    <col min="13589" max="13590" width="9.140625" style="1"/>
    <col min="13591" max="13591" width="13.7109375" style="1" customWidth="1"/>
    <col min="13592" max="13825" width="9.140625" style="1"/>
    <col min="13826" max="13826" width="10.140625" style="1" customWidth="1"/>
    <col min="13827" max="13830" width="9.140625" style="1"/>
    <col min="13831" max="13831" width="7" style="1" customWidth="1"/>
    <col min="13832" max="13832" width="8.140625" style="1" customWidth="1"/>
    <col min="13833" max="13833" width="14.7109375" style="1" customWidth="1"/>
    <col min="13834" max="13834" width="12.28515625" style="1" customWidth="1"/>
    <col min="13835" max="13835" width="16.7109375" style="1" customWidth="1"/>
    <col min="13836" max="13836" width="13.85546875" style="1" customWidth="1"/>
    <col min="13837" max="13837" width="6.28515625" style="1" customWidth="1"/>
    <col min="13838" max="13838" width="12.7109375" style="1" customWidth="1"/>
    <col min="13839" max="13839" width="6.28515625" style="1" customWidth="1"/>
    <col min="13840" max="13840" width="13.28515625" style="1" customWidth="1"/>
    <col min="13841" max="13841" width="9.140625" style="1"/>
    <col min="13842" max="13842" width="13.28515625" style="1" customWidth="1"/>
    <col min="13843" max="13843" width="9.140625" style="1"/>
    <col min="13844" max="13844" width="13" style="1" customWidth="1"/>
    <col min="13845" max="13846" width="9.140625" style="1"/>
    <col min="13847" max="13847" width="13.7109375" style="1" customWidth="1"/>
    <col min="13848" max="14081" width="9.140625" style="1"/>
    <col min="14082" max="14082" width="10.140625" style="1" customWidth="1"/>
    <col min="14083" max="14086" width="9.140625" style="1"/>
    <col min="14087" max="14087" width="7" style="1" customWidth="1"/>
    <col min="14088" max="14088" width="8.140625" style="1" customWidth="1"/>
    <col min="14089" max="14089" width="14.7109375" style="1" customWidth="1"/>
    <col min="14090" max="14090" width="12.28515625" style="1" customWidth="1"/>
    <col min="14091" max="14091" width="16.7109375" style="1" customWidth="1"/>
    <col min="14092" max="14092" width="13.85546875" style="1" customWidth="1"/>
    <col min="14093" max="14093" width="6.28515625" style="1" customWidth="1"/>
    <col min="14094" max="14094" width="12.7109375" style="1" customWidth="1"/>
    <col min="14095" max="14095" width="6.28515625" style="1" customWidth="1"/>
    <col min="14096" max="14096" width="13.28515625" style="1" customWidth="1"/>
    <col min="14097" max="14097" width="9.140625" style="1"/>
    <col min="14098" max="14098" width="13.28515625" style="1" customWidth="1"/>
    <col min="14099" max="14099" width="9.140625" style="1"/>
    <col min="14100" max="14100" width="13" style="1" customWidth="1"/>
    <col min="14101" max="14102" width="9.140625" style="1"/>
    <col min="14103" max="14103" width="13.7109375" style="1" customWidth="1"/>
    <col min="14104" max="14337" width="9.140625" style="1"/>
    <col min="14338" max="14338" width="10.140625" style="1" customWidth="1"/>
    <col min="14339" max="14342" width="9.140625" style="1"/>
    <col min="14343" max="14343" width="7" style="1" customWidth="1"/>
    <col min="14344" max="14344" width="8.140625" style="1" customWidth="1"/>
    <col min="14345" max="14345" width="14.7109375" style="1" customWidth="1"/>
    <col min="14346" max="14346" width="12.28515625" style="1" customWidth="1"/>
    <col min="14347" max="14347" width="16.7109375" style="1" customWidth="1"/>
    <col min="14348" max="14348" width="13.85546875" style="1" customWidth="1"/>
    <col min="14349" max="14349" width="6.28515625" style="1" customWidth="1"/>
    <col min="14350" max="14350" width="12.7109375" style="1" customWidth="1"/>
    <col min="14351" max="14351" width="6.28515625" style="1" customWidth="1"/>
    <col min="14352" max="14352" width="13.28515625" style="1" customWidth="1"/>
    <col min="14353" max="14353" width="9.140625" style="1"/>
    <col min="14354" max="14354" width="13.28515625" style="1" customWidth="1"/>
    <col min="14355" max="14355" width="9.140625" style="1"/>
    <col min="14356" max="14356" width="13" style="1" customWidth="1"/>
    <col min="14357" max="14358" width="9.140625" style="1"/>
    <col min="14359" max="14359" width="13.7109375" style="1" customWidth="1"/>
    <col min="14360" max="14593" width="9.140625" style="1"/>
    <col min="14594" max="14594" width="10.140625" style="1" customWidth="1"/>
    <col min="14595" max="14598" width="9.140625" style="1"/>
    <col min="14599" max="14599" width="7" style="1" customWidth="1"/>
    <col min="14600" max="14600" width="8.140625" style="1" customWidth="1"/>
    <col min="14601" max="14601" width="14.7109375" style="1" customWidth="1"/>
    <col min="14602" max="14602" width="12.28515625" style="1" customWidth="1"/>
    <col min="14603" max="14603" width="16.7109375" style="1" customWidth="1"/>
    <col min="14604" max="14604" width="13.85546875" style="1" customWidth="1"/>
    <col min="14605" max="14605" width="6.28515625" style="1" customWidth="1"/>
    <col min="14606" max="14606" width="12.7109375" style="1" customWidth="1"/>
    <col min="14607" max="14607" width="6.28515625" style="1" customWidth="1"/>
    <col min="14608" max="14608" width="13.28515625" style="1" customWidth="1"/>
    <col min="14609" max="14609" width="9.140625" style="1"/>
    <col min="14610" max="14610" width="13.28515625" style="1" customWidth="1"/>
    <col min="14611" max="14611" width="9.140625" style="1"/>
    <col min="14612" max="14612" width="13" style="1" customWidth="1"/>
    <col min="14613" max="14614" width="9.140625" style="1"/>
    <col min="14615" max="14615" width="13.7109375" style="1" customWidth="1"/>
    <col min="14616" max="14849" width="9.140625" style="1"/>
    <col min="14850" max="14850" width="10.140625" style="1" customWidth="1"/>
    <col min="14851" max="14854" width="9.140625" style="1"/>
    <col min="14855" max="14855" width="7" style="1" customWidth="1"/>
    <col min="14856" max="14856" width="8.140625" style="1" customWidth="1"/>
    <col min="14857" max="14857" width="14.7109375" style="1" customWidth="1"/>
    <col min="14858" max="14858" width="12.28515625" style="1" customWidth="1"/>
    <col min="14859" max="14859" width="16.7109375" style="1" customWidth="1"/>
    <col min="14860" max="14860" width="13.85546875" style="1" customWidth="1"/>
    <col min="14861" max="14861" width="6.28515625" style="1" customWidth="1"/>
    <col min="14862" max="14862" width="12.7109375" style="1" customWidth="1"/>
    <col min="14863" max="14863" width="6.28515625" style="1" customWidth="1"/>
    <col min="14864" max="14864" width="13.28515625" style="1" customWidth="1"/>
    <col min="14865" max="14865" width="9.140625" style="1"/>
    <col min="14866" max="14866" width="13.28515625" style="1" customWidth="1"/>
    <col min="14867" max="14867" width="9.140625" style="1"/>
    <col min="14868" max="14868" width="13" style="1" customWidth="1"/>
    <col min="14869" max="14870" width="9.140625" style="1"/>
    <col min="14871" max="14871" width="13.7109375" style="1" customWidth="1"/>
    <col min="14872" max="15105" width="9.140625" style="1"/>
    <col min="15106" max="15106" width="10.140625" style="1" customWidth="1"/>
    <col min="15107" max="15110" width="9.140625" style="1"/>
    <col min="15111" max="15111" width="7" style="1" customWidth="1"/>
    <col min="15112" max="15112" width="8.140625" style="1" customWidth="1"/>
    <col min="15113" max="15113" width="14.7109375" style="1" customWidth="1"/>
    <col min="15114" max="15114" width="12.28515625" style="1" customWidth="1"/>
    <col min="15115" max="15115" width="16.7109375" style="1" customWidth="1"/>
    <col min="15116" max="15116" width="13.85546875" style="1" customWidth="1"/>
    <col min="15117" max="15117" width="6.28515625" style="1" customWidth="1"/>
    <col min="15118" max="15118" width="12.7109375" style="1" customWidth="1"/>
    <col min="15119" max="15119" width="6.28515625" style="1" customWidth="1"/>
    <col min="15120" max="15120" width="13.28515625" style="1" customWidth="1"/>
    <col min="15121" max="15121" width="9.140625" style="1"/>
    <col min="15122" max="15122" width="13.28515625" style="1" customWidth="1"/>
    <col min="15123" max="15123" width="9.140625" style="1"/>
    <col min="15124" max="15124" width="13" style="1" customWidth="1"/>
    <col min="15125" max="15126" width="9.140625" style="1"/>
    <col min="15127" max="15127" width="13.7109375" style="1" customWidth="1"/>
    <col min="15128" max="15361" width="9.140625" style="1"/>
    <col min="15362" max="15362" width="10.140625" style="1" customWidth="1"/>
    <col min="15363" max="15366" width="9.140625" style="1"/>
    <col min="15367" max="15367" width="7" style="1" customWidth="1"/>
    <col min="15368" max="15368" width="8.140625" style="1" customWidth="1"/>
    <col min="15369" max="15369" width="14.7109375" style="1" customWidth="1"/>
    <col min="15370" max="15370" width="12.28515625" style="1" customWidth="1"/>
    <col min="15371" max="15371" width="16.7109375" style="1" customWidth="1"/>
    <col min="15372" max="15372" width="13.85546875" style="1" customWidth="1"/>
    <col min="15373" max="15373" width="6.28515625" style="1" customWidth="1"/>
    <col min="15374" max="15374" width="12.7109375" style="1" customWidth="1"/>
    <col min="15375" max="15375" width="6.28515625" style="1" customWidth="1"/>
    <col min="15376" max="15376" width="13.28515625" style="1" customWidth="1"/>
    <col min="15377" max="15377" width="9.140625" style="1"/>
    <col min="15378" max="15378" width="13.28515625" style="1" customWidth="1"/>
    <col min="15379" max="15379" width="9.140625" style="1"/>
    <col min="15380" max="15380" width="13" style="1" customWidth="1"/>
    <col min="15381" max="15382" width="9.140625" style="1"/>
    <col min="15383" max="15383" width="13.7109375" style="1" customWidth="1"/>
    <col min="15384" max="15617" width="9.140625" style="1"/>
    <col min="15618" max="15618" width="10.140625" style="1" customWidth="1"/>
    <col min="15619" max="15622" width="9.140625" style="1"/>
    <col min="15623" max="15623" width="7" style="1" customWidth="1"/>
    <col min="15624" max="15624" width="8.140625" style="1" customWidth="1"/>
    <col min="15625" max="15625" width="14.7109375" style="1" customWidth="1"/>
    <col min="15626" max="15626" width="12.28515625" style="1" customWidth="1"/>
    <col min="15627" max="15627" width="16.7109375" style="1" customWidth="1"/>
    <col min="15628" max="15628" width="13.85546875" style="1" customWidth="1"/>
    <col min="15629" max="15629" width="6.28515625" style="1" customWidth="1"/>
    <col min="15630" max="15630" width="12.7109375" style="1" customWidth="1"/>
    <col min="15631" max="15631" width="6.28515625" style="1" customWidth="1"/>
    <col min="15632" max="15632" width="13.28515625" style="1" customWidth="1"/>
    <col min="15633" max="15633" width="9.140625" style="1"/>
    <col min="15634" max="15634" width="13.28515625" style="1" customWidth="1"/>
    <col min="15635" max="15635" width="9.140625" style="1"/>
    <col min="15636" max="15636" width="13" style="1" customWidth="1"/>
    <col min="15637" max="15638" width="9.140625" style="1"/>
    <col min="15639" max="15639" width="13.7109375" style="1" customWidth="1"/>
    <col min="15640" max="15873" width="9.140625" style="1"/>
    <col min="15874" max="15874" width="10.140625" style="1" customWidth="1"/>
    <col min="15875" max="15878" width="9.140625" style="1"/>
    <col min="15879" max="15879" width="7" style="1" customWidth="1"/>
    <col min="15880" max="15880" width="8.140625" style="1" customWidth="1"/>
    <col min="15881" max="15881" width="14.7109375" style="1" customWidth="1"/>
    <col min="15882" max="15882" width="12.28515625" style="1" customWidth="1"/>
    <col min="15883" max="15883" width="16.7109375" style="1" customWidth="1"/>
    <col min="15884" max="15884" width="13.85546875" style="1" customWidth="1"/>
    <col min="15885" max="15885" width="6.28515625" style="1" customWidth="1"/>
    <col min="15886" max="15886" width="12.7109375" style="1" customWidth="1"/>
    <col min="15887" max="15887" width="6.28515625" style="1" customWidth="1"/>
    <col min="15888" max="15888" width="13.28515625" style="1" customWidth="1"/>
    <col min="15889" max="15889" width="9.140625" style="1"/>
    <col min="15890" max="15890" width="13.28515625" style="1" customWidth="1"/>
    <col min="15891" max="15891" width="9.140625" style="1"/>
    <col min="15892" max="15892" width="13" style="1" customWidth="1"/>
    <col min="15893" max="15894" width="9.140625" style="1"/>
    <col min="15895" max="15895" width="13.7109375" style="1" customWidth="1"/>
    <col min="15896" max="16129" width="9.140625" style="1"/>
    <col min="16130" max="16130" width="10.140625" style="1" customWidth="1"/>
    <col min="16131" max="16134" width="9.140625" style="1"/>
    <col min="16135" max="16135" width="7" style="1" customWidth="1"/>
    <col min="16136" max="16136" width="8.140625" style="1" customWidth="1"/>
    <col min="16137" max="16137" width="14.7109375" style="1" customWidth="1"/>
    <col min="16138" max="16138" width="12.28515625" style="1" customWidth="1"/>
    <col min="16139" max="16139" width="16.7109375" style="1" customWidth="1"/>
    <col min="16140" max="16140" width="13.85546875" style="1" customWidth="1"/>
    <col min="16141" max="16141" width="6.28515625" style="1" customWidth="1"/>
    <col min="16142" max="16142" width="12.7109375" style="1" customWidth="1"/>
    <col min="16143" max="16143" width="6.28515625" style="1" customWidth="1"/>
    <col min="16144" max="16144" width="13.28515625" style="1" customWidth="1"/>
    <col min="16145" max="16145" width="9.140625" style="1"/>
    <col min="16146" max="16146" width="13.28515625" style="1" customWidth="1"/>
    <col min="16147" max="16147" width="9.140625" style="1"/>
    <col min="16148" max="16148" width="13" style="1" customWidth="1"/>
    <col min="16149" max="16150" width="9.140625" style="1"/>
    <col min="16151" max="16151" width="13.7109375" style="1" customWidth="1"/>
    <col min="16152" max="16384" width="9.140625" style="1"/>
  </cols>
  <sheetData>
    <row r="1" spans="1:27">
      <c r="A1" s="28"/>
      <c r="B1" s="28"/>
      <c r="C1" s="28"/>
      <c r="D1" s="28"/>
      <c r="E1" s="28"/>
      <c r="F1" s="28"/>
      <c r="G1" s="28"/>
      <c r="H1" s="28"/>
      <c r="I1" s="28"/>
      <c r="J1" s="28"/>
      <c r="K1" s="28"/>
      <c r="L1" s="28"/>
      <c r="M1" s="28"/>
      <c r="N1" s="28"/>
      <c r="O1" s="28"/>
      <c r="P1" s="28"/>
      <c r="Q1" s="28"/>
      <c r="R1" s="28"/>
      <c r="S1" s="28"/>
      <c r="T1" s="28"/>
      <c r="U1" s="28"/>
      <c r="V1" s="28"/>
      <c r="W1" s="28"/>
      <c r="X1" s="28"/>
      <c r="Y1" s="28"/>
      <c r="Z1" s="28"/>
      <c r="AA1" s="28"/>
    </row>
    <row r="2" spans="1:27">
      <c r="A2" s="28"/>
      <c r="B2" s="28"/>
      <c r="C2" s="28"/>
      <c r="D2" s="28"/>
      <c r="E2" s="28"/>
      <c r="F2" s="28"/>
      <c r="G2" s="28"/>
      <c r="H2" s="28"/>
      <c r="I2" s="28"/>
      <c r="J2" s="28"/>
      <c r="K2" s="28"/>
      <c r="L2" s="28"/>
      <c r="M2" s="28"/>
      <c r="N2" s="28"/>
      <c r="O2" s="28"/>
      <c r="P2" s="28"/>
      <c r="Q2" s="28"/>
      <c r="R2" s="28"/>
      <c r="S2" s="28"/>
      <c r="T2" s="28"/>
      <c r="U2" s="28"/>
      <c r="V2" s="28"/>
      <c r="W2" s="28"/>
      <c r="X2" s="28"/>
      <c r="Y2" s="28"/>
      <c r="Z2" s="28"/>
      <c r="AA2" s="28"/>
    </row>
    <row r="3" spans="1:27">
      <c r="A3" s="28"/>
      <c r="B3" s="28"/>
      <c r="C3" s="28"/>
      <c r="D3" s="28"/>
      <c r="E3" s="28"/>
      <c r="F3" s="28"/>
      <c r="G3" s="28"/>
      <c r="H3" s="28"/>
      <c r="I3" s="28"/>
      <c r="J3" s="28"/>
      <c r="K3" s="28"/>
      <c r="L3" s="28"/>
      <c r="M3" s="28"/>
      <c r="N3" s="28"/>
      <c r="O3" s="28"/>
      <c r="P3" s="28"/>
      <c r="Q3" s="28"/>
      <c r="R3" s="28"/>
      <c r="S3" s="28"/>
      <c r="T3" s="28"/>
      <c r="U3" s="28"/>
      <c r="V3" s="28"/>
      <c r="W3" s="28"/>
      <c r="X3" s="28"/>
      <c r="Y3" s="28"/>
      <c r="Z3" s="28"/>
      <c r="AA3" s="28"/>
    </row>
    <row r="4" spans="1:27">
      <c r="A4" s="28"/>
      <c r="B4" s="28"/>
      <c r="C4" s="28"/>
      <c r="D4" s="28"/>
      <c r="E4" s="28"/>
      <c r="F4" s="28"/>
      <c r="G4" s="28"/>
      <c r="H4" s="28"/>
      <c r="I4" s="28"/>
      <c r="J4" s="28"/>
      <c r="K4" s="28"/>
      <c r="L4" s="28"/>
      <c r="M4" s="28"/>
      <c r="N4" s="28"/>
      <c r="O4" s="28"/>
      <c r="P4" s="28"/>
      <c r="Q4" s="28"/>
      <c r="R4" s="28"/>
      <c r="S4" s="28"/>
      <c r="T4" s="28"/>
      <c r="U4" s="28"/>
      <c r="V4" s="28"/>
      <c r="W4" s="28"/>
      <c r="X4" s="28"/>
      <c r="Y4" s="28"/>
      <c r="Z4" s="28"/>
      <c r="AA4" s="28"/>
    </row>
    <row r="5" spans="1:27">
      <c r="A5" s="28"/>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c r="A6" s="28"/>
      <c r="B6" s="28"/>
      <c r="C6" s="28"/>
      <c r="D6" s="28"/>
      <c r="E6" s="28"/>
      <c r="F6" s="28"/>
      <c r="G6" s="28"/>
      <c r="H6" s="28"/>
      <c r="I6" s="28"/>
      <c r="J6" s="28"/>
      <c r="K6" s="28"/>
      <c r="L6" s="28"/>
      <c r="M6" s="28"/>
      <c r="N6" s="28"/>
      <c r="O6" s="28"/>
      <c r="P6" s="28"/>
      <c r="Q6" s="28"/>
      <c r="R6" s="28"/>
      <c r="S6" s="28"/>
      <c r="T6" s="28"/>
      <c r="U6" s="28"/>
      <c r="V6" s="28"/>
      <c r="W6" s="28"/>
      <c r="X6" s="28"/>
      <c r="Y6" s="28"/>
      <c r="Z6" s="28"/>
      <c r="AA6" s="28"/>
    </row>
    <row r="7" spans="1:27">
      <c r="A7" s="28"/>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c r="A8" s="28"/>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c r="A9" s="28"/>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7">
      <c r="A12" s="28"/>
      <c r="B12" s="28"/>
      <c r="C12" s="28"/>
      <c r="D12" s="28"/>
      <c r="E12" s="28"/>
      <c r="F12" s="28"/>
      <c r="G12" s="28"/>
      <c r="H12" s="28"/>
      <c r="I12" s="28"/>
      <c r="J12" s="28"/>
      <c r="K12" s="28"/>
      <c r="L12" s="28"/>
      <c r="M12" s="28"/>
      <c r="N12" s="28"/>
      <c r="O12" s="100" t="s">
        <v>7</v>
      </c>
      <c r="P12" s="28"/>
      <c r="Q12" s="28"/>
      <c r="R12" s="28"/>
      <c r="S12" s="28"/>
      <c r="T12" s="28"/>
      <c r="U12" s="28"/>
      <c r="V12" s="28"/>
      <c r="W12" s="28"/>
      <c r="X12" s="28"/>
      <c r="Y12" s="28"/>
      <c r="Z12" s="28"/>
      <c r="AA12" s="28"/>
    </row>
    <row r="13" spans="1:27">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c r="A14" s="28"/>
      <c r="B14" s="28"/>
      <c r="C14" s="28"/>
      <c r="D14" s="28"/>
      <c r="E14" s="28"/>
      <c r="F14" s="28"/>
      <c r="G14" s="28"/>
      <c r="H14" s="28"/>
      <c r="I14" s="28"/>
      <c r="J14" s="28"/>
      <c r="K14" s="28"/>
      <c r="L14" s="28"/>
      <c r="M14" s="28"/>
      <c r="N14" s="28"/>
      <c r="O14" s="28"/>
      <c r="P14" s="211">
        <f>0.9899^(1/4)</f>
        <v>0.99746537982368377</v>
      </c>
      <c r="Q14" s="211"/>
      <c r="R14" s="28"/>
      <c r="S14" s="28"/>
      <c r="T14" s="28"/>
      <c r="U14" s="28"/>
      <c r="V14" s="28"/>
      <c r="W14" s="28"/>
      <c r="X14" s="28"/>
      <c r="Y14" s="28"/>
      <c r="Z14" s="28"/>
      <c r="AA14" s="28"/>
    </row>
    <row r="15" spans="1:27">
      <c r="A15" s="28"/>
      <c r="B15" s="28"/>
      <c r="C15" s="28"/>
      <c r="D15" s="28"/>
      <c r="E15" s="28"/>
      <c r="F15" s="28"/>
      <c r="G15" s="28"/>
      <c r="H15" s="28"/>
      <c r="I15" s="28"/>
      <c r="J15" s="28"/>
      <c r="K15" s="28"/>
      <c r="L15" s="28"/>
      <c r="M15" s="28"/>
      <c r="N15" s="28"/>
      <c r="O15" s="28"/>
      <c r="P15" s="211"/>
      <c r="Q15" s="211"/>
      <c r="R15" s="28"/>
      <c r="S15" s="28"/>
      <c r="T15" s="28"/>
      <c r="U15" s="28"/>
      <c r="V15" s="28"/>
      <c r="W15" s="28"/>
      <c r="X15" s="28"/>
      <c r="Y15" s="28"/>
      <c r="Z15" s="28"/>
      <c r="AA15" s="28"/>
    </row>
    <row r="16" spans="1:27">
      <c r="A16" s="28"/>
      <c r="B16" s="28"/>
      <c r="C16" s="28"/>
      <c r="D16" s="28"/>
      <c r="E16" s="28"/>
      <c r="F16" s="28"/>
      <c r="G16" s="28"/>
      <c r="H16" s="28"/>
      <c r="I16" s="28"/>
      <c r="J16" s="28"/>
      <c r="K16" s="28"/>
      <c r="L16" s="28"/>
      <c r="M16" s="28"/>
      <c r="N16" s="28"/>
      <c r="O16" s="28"/>
      <c r="P16" s="211"/>
      <c r="Q16" s="211"/>
      <c r="R16" s="28"/>
      <c r="S16" s="28"/>
      <c r="T16" s="28"/>
      <c r="U16" s="28"/>
      <c r="V16" s="28"/>
      <c r="W16" s="28"/>
      <c r="X16" s="28"/>
      <c r="Y16" s="28"/>
      <c r="Z16" s="28"/>
      <c r="AA16" s="28"/>
    </row>
    <row r="17" spans="1:27">
      <c r="A17" s="28"/>
      <c r="B17" s="28"/>
      <c r="C17" s="28"/>
      <c r="D17" s="28"/>
      <c r="E17" s="28"/>
      <c r="F17" s="28"/>
      <c r="G17" s="28"/>
      <c r="H17" s="28"/>
      <c r="I17" s="28"/>
      <c r="J17" s="28"/>
      <c r="K17" s="28"/>
      <c r="L17" s="28"/>
      <c r="M17" s="28"/>
      <c r="N17" s="28"/>
      <c r="O17" s="28"/>
      <c r="P17" s="211"/>
      <c r="Q17" s="211"/>
      <c r="R17" s="28"/>
      <c r="S17" s="28"/>
      <c r="T17" s="28"/>
      <c r="U17" s="28"/>
      <c r="V17" s="28"/>
      <c r="W17" s="28"/>
      <c r="X17" s="28"/>
      <c r="Y17" s="28"/>
      <c r="Z17" s="28"/>
      <c r="AA17" s="28"/>
    </row>
    <row r="18" spans="1:27">
      <c r="A18" s="28"/>
      <c r="B18" s="28"/>
      <c r="C18" s="28"/>
      <c r="D18" s="28"/>
      <c r="E18" s="28"/>
      <c r="F18" s="28"/>
      <c r="G18" s="28"/>
      <c r="H18" s="28"/>
      <c r="I18" s="28"/>
      <c r="J18" s="28"/>
      <c r="K18" s="28"/>
      <c r="L18" s="28"/>
      <c r="M18" s="28"/>
      <c r="N18" s="28"/>
      <c r="O18" s="28"/>
      <c r="P18" s="211"/>
      <c r="Q18" s="211"/>
      <c r="R18" s="28"/>
      <c r="S18" s="28"/>
      <c r="T18" s="28"/>
      <c r="U18" s="28"/>
      <c r="V18" s="28"/>
      <c r="W18" s="28"/>
      <c r="X18" s="28"/>
      <c r="Y18" s="28"/>
      <c r="Z18" s="28"/>
      <c r="AA18" s="28"/>
    </row>
    <row r="19" spans="1:27">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7">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7" ht="23.25" customHeight="1">
      <c r="A21" s="28"/>
      <c r="B21" s="28"/>
      <c r="C21" s="28"/>
      <c r="D21" s="28"/>
      <c r="E21" s="28"/>
      <c r="F21" s="28"/>
      <c r="G21" s="28"/>
      <c r="H21" s="28"/>
      <c r="I21" s="28"/>
      <c r="J21" s="28"/>
      <c r="K21" s="28"/>
      <c r="L21" s="28"/>
      <c r="M21" s="28"/>
      <c r="N21" s="28"/>
      <c r="P21" s="28"/>
      <c r="Q21" s="28"/>
      <c r="R21" s="28"/>
      <c r="S21" s="28"/>
      <c r="T21" s="28"/>
      <c r="U21" s="28"/>
      <c r="V21" s="28"/>
      <c r="W21" s="28"/>
      <c r="X21" s="28"/>
      <c r="Y21" s="28"/>
      <c r="Z21" s="28"/>
      <c r="AA21" s="28"/>
    </row>
    <row r="22" spans="1:27" ht="15" customHeight="1">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1:27" ht="15" customHeight="1">
      <c r="A23" s="28"/>
      <c r="B23" s="28"/>
      <c r="C23" s="28"/>
      <c r="D23" s="28"/>
      <c r="E23" s="28"/>
      <c r="F23" s="28"/>
      <c r="G23" s="28"/>
      <c r="H23" s="28"/>
      <c r="I23" s="28"/>
      <c r="J23" s="28"/>
      <c r="K23" s="28"/>
      <c r="L23" s="28"/>
      <c r="M23" s="28"/>
      <c r="N23" s="28"/>
      <c r="O23" s="28"/>
      <c r="R23" s="28"/>
      <c r="S23" s="28"/>
      <c r="T23" s="28"/>
      <c r="U23" s="28"/>
      <c r="V23" s="28"/>
      <c r="W23" s="28"/>
      <c r="X23" s="28"/>
      <c r="Y23" s="28"/>
      <c r="Z23" s="28"/>
      <c r="AA23" s="28"/>
    </row>
    <row r="24" spans="1:27" ht="15" customHeight="1">
      <c r="A24" s="28"/>
      <c r="B24" s="28"/>
      <c r="C24" s="28"/>
      <c r="D24" s="28"/>
      <c r="E24" s="28"/>
      <c r="F24" s="28"/>
      <c r="G24" s="28"/>
      <c r="H24" s="28"/>
      <c r="I24" s="28"/>
      <c r="J24" s="28"/>
      <c r="K24" s="28"/>
      <c r="L24" s="28"/>
      <c r="M24" s="28"/>
      <c r="N24" s="28"/>
      <c r="O24" s="28"/>
      <c r="R24" s="28"/>
      <c r="S24" s="28"/>
      <c r="T24" s="28"/>
      <c r="U24" s="28"/>
      <c r="V24" s="28"/>
      <c r="W24" s="28"/>
      <c r="X24" s="28"/>
      <c r="Y24" s="28"/>
      <c r="Z24" s="28"/>
      <c r="AA24" s="28"/>
    </row>
    <row r="25" spans="1:27" ht="15" customHeight="1">
      <c r="A25" s="28"/>
      <c r="B25" s="28"/>
      <c r="C25" s="28"/>
      <c r="D25" s="28"/>
      <c r="E25" s="28"/>
      <c r="F25" s="28"/>
      <c r="G25" s="28"/>
      <c r="H25" s="28"/>
      <c r="I25" s="28"/>
      <c r="J25" s="28"/>
      <c r="K25" s="28"/>
      <c r="L25" s="28"/>
      <c r="M25" s="28"/>
      <c r="N25" s="28"/>
      <c r="O25" s="28"/>
      <c r="R25" s="28"/>
      <c r="S25" s="28"/>
      <c r="T25" s="28"/>
      <c r="U25" s="28"/>
      <c r="V25" s="28"/>
      <c r="W25" s="28"/>
      <c r="X25" s="28"/>
      <c r="Y25" s="28"/>
      <c r="Z25" s="28"/>
      <c r="AA25" s="28"/>
    </row>
    <row r="26" spans="1:27" ht="15" customHeight="1">
      <c r="A26" s="28"/>
      <c r="B26" s="28"/>
      <c r="C26" s="28"/>
      <c r="D26" s="28"/>
      <c r="E26" s="28"/>
      <c r="F26" s="28"/>
      <c r="G26" s="28"/>
      <c r="H26" s="28"/>
      <c r="I26" s="28"/>
      <c r="J26" s="28"/>
      <c r="K26" s="28"/>
      <c r="L26" s="28"/>
      <c r="M26" s="28"/>
      <c r="N26" s="28"/>
      <c r="O26" s="212" t="s">
        <v>8</v>
      </c>
      <c r="R26" s="28"/>
      <c r="S26" s="28"/>
      <c r="T26" s="28"/>
      <c r="U26" s="28"/>
      <c r="V26" s="28"/>
      <c r="W26" s="28"/>
      <c r="X26" s="28"/>
      <c r="Y26" s="28"/>
      <c r="Z26" s="28"/>
      <c r="AA26" s="28"/>
    </row>
    <row r="27" spans="1:27" ht="15" customHeight="1">
      <c r="A27" s="28"/>
      <c r="B27" s="28"/>
      <c r="C27" s="28"/>
      <c r="D27" s="28"/>
      <c r="E27" s="28"/>
      <c r="F27" s="28"/>
      <c r="G27" s="28"/>
      <c r="H27" s="28"/>
      <c r="I27" s="28"/>
      <c r="J27" s="28"/>
      <c r="K27" s="28"/>
      <c r="L27" s="28"/>
      <c r="M27" s="28"/>
      <c r="N27" s="28"/>
      <c r="O27" s="212"/>
      <c r="P27" s="209"/>
      <c r="Q27" s="209"/>
      <c r="R27" s="28"/>
      <c r="S27" s="28"/>
      <c r="T27" s="28"/>
      <c r="U27" s="28"/>
      <c r="V27" s="28"/>
      <c r="W27" s="28"/>
      <c r="X27" s="28"/>
      <c r="Y27" s="28"/>
      <c r="Z27" s="28"/>
      <c r="AA27" s="28"/>
    </row>
    <row r="28" spans="1:27" ht="45.75" customHeight="1">
      <c r="A28" s="28"/>
      <c r="B28" s="28"/>
      <c r="C28" s="28"/>
      <c r="D28" s="28"/>
      <c r="E28" s="28"/>
      <c r="F28" s="28"/>
      <c r="G28" s="28"/>
      <c r="H28" s="28"/>
      <c r="I28" s="28"/>
      <c r="J28" s="28"/>
      <c r="K28" s="28"/>
      <c r="L28" s="28"/>
      <c r="M28" s="28"/>
      <c r="N28" s="28"/>
      <c r="O28" s="28"/>
      <c r="P28" s="209"/>
      <c r="Q28" s="209"/>
      <c r="R28" s="28"/>
      <c r="S28" s="28"/>
      <c r="T28" s="28"/>
      <c r="U28" s="28"/>
      <c r="V28" s="28"/>
      <c r="W28" s="28"/>
      <c r="X28" s="28"/>
      <c r="Y28" s="28"/>
      <c r="Z28" s="28"/>
      <c r="AA28" s="28"/>
    </row>
    <row r="29" spans="1:27" ht="45.75" customHeight="1">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row>
    <row r="30" spans="1:27" ht="45.75" customHeight="1">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row>
    <row r="31" spans="1:27" ht="14.45"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row>
    <row r="32" spans="1:27" ht="31.5" customHeight="1">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row>
    <row r="33" spans="1:27" ht="21.75" customHeight="1">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row>
    <row r="34" spans="1:27" ht="40.5" customHeight="1">
      <c r="A34" s="68"/>
      <c r="B34" s="68"/>
      <c r="C34" s="68"/>
      <c r="D34" s="68"/>
      <c r="E34" s="68"/>
      <c r="F34" s="28"/>
      <c r="G34" s="28"/>
      <c r="H34" s="28"/>
      <c r="I34" s="28"/>
      <c r="J34" s="28"/>
      <c r="K34" s="28"/>
      <c r="L34" s="28"/>
      <c r="M34" s="28"/>
      <c r="N34" s="28"/>
      <c r="O34" s="28"/>
      <c r="P34" s="28"/>
      <c r="Q34" s="28"/>
      <c r="R34" s="28"/>
      <c r="S34" s="28"/>
      <c r="T34" s="28"/>
      <c r="U34" s="28"/>
      <c r="V34" s="28"/>
      <c r="W34" s="28"/>
      <c r="X34" s="195">
        <f>240*0.9836</f>
        <v>236.06400000000002</v>
      </c>
      <c r="Y34" s="196"/>
      <c r="Z34" s="196"/>
      <c r="AA34" s="197"/>
    </row>
    <row r="35" spans="1:27" ht="15" customHeight="1">
      <c r="A35" s="68"/>
      <c r="B35" s="68"/>
      <c r="C35" s="68"/>
      <c r="D35" s="68"/>
      <c r="E35" s="68"/>
      <c r="F35" s="28"/>
      <c r="G35" s="28"/>
      <c r="H35" s="68"/>
      <c r="I35" s="68"/>
      <c r="J35" s="68"/>
      <c r="K35" s="68"/>
      <c r="L35" s="28"/>
      <c r="M35" s="28"/>
      <c r="N35" s="28"/>
      <c r="O35" s="28"/>
      <c r="P35" s="28"/>
      <c r="Q35" s="28"/>
      <c r="R35" s="28"/>
      <c r="S35" s="28"/>
      <c r="T35" s="28"/>
      <c r="U35" s="28"/>
      <c r="V35" s="28"/>
      <c r="W35" s="28"/>
      <c r="X35" s="198"/>
      <c r="Y35" s="199"/>
      <c r="Z35" s="199"/>
      <c r="AA35" s="200"/>
    </row>
    <row r="36" spans="1:27" ht="37.5" customHeight="1">
      <c r="A36" s="68"/>
      <c r="B36" s="68"/>
      <c r="C36" s="68"/>
      <c r="D36" s="68"/>
      <c r="E36" s="68"/>
      <c r="F36" s="68"/>
      <c r="G36" s="68"/>
      <c r="H36" s="68"/>
      <c r="I36" s="68"/>
      <c r="J36" s="68"/>
      <c r="K36" s="68"/>
      <c r="L36" s="28"/>
      <c r="M36" s="28"/>
      <c r="N36" s="28"/>
      <c r="O36" s="28"/>
      <c r="P36" s="28"/>
      <c r="Q36" s="28"/>
      <c r="R36" s="28"/>
      <c r="S36" s="28"/>
      <c r="T36" s="28"/>
      <c r="U36" s="28"/>
      <c r="V36" s="28"/>
      <c r="W36" s="28"/>
      <c r="X36" s="28"/>
      <c r="Y36" s="28"/>
      <c r="Z36" s="28"/>
      <c r="AA36" s="28"/>
    </row>
    <row r="37" spans="1:27" ht="18.75" customHeight="1">
      <c r="A37" s="68"/>
      <c r="B37" s="68"/>
      <c r="C37" s="68"/>
      <c r="D37" s="68"/>
      <c r="E37" s="68"/>
      <c r="F37" s="101">
        <v>121</v>
      </c>
      <c r="G37" s="102"/>
      <c r="H37" s="68"/>
      <c r="I37" s="68"/>
      <c r="J37" s="68"/>
      <c r="K37" s="68"/>
      <c r="L37" s="28"/>
      <c r="M37" s="28"/>
      <c r="N37" s="28"/>
      <c r="O37" s="28"/>
      <c r="P37" s="28"/>
      <c r="Q37" s="28"/>
      <c r="R37" s="28"/>
      <c r="S37" s="28"/>
      <c r="T37" s="28"/>
      <c r="U37" s="28"/>
      <c r="V37" s="28"/>
      <c r="W37" s="28"/>
      <c r="X37" s="28"/>
      <c r="Y37" s="28"/>
      <c r="Z37" s="28"/>
      <c r="AA37" s="28"/>
    </row>
    <row r="38" spans="1:27" ht="36.75" customHeight="1">
      <c r="A38" s="68"/>
      <c r="B38" s="68"/>
      <c r="C38" s="68"/>
      <c r="D38" s="68"/>
      <c r="E38" s="68"/>
      <c r="F38" s="28"/>
      <c r="G38" s="28"/>
      <c r="H38" s="68"/>
      <c r="I38" s="68"/>
      <c r="J38" s="68"/>
      <c r="K38" s="68"/>
      <c r="L38" s="28"/>
      <c r="M38" s="28"/>
      <c r="N38" s="28"/>
      <c r="O38" s="28"/>
      <c r="P38" s="28"/>
      <c r="Q38" s="28"/>
      <c r="R38" s="28"/>
      <c r="S38" s="28"/>
      <c r="T38" s="28"/>
      <c r="U38" s="28"/>
      <c r="V38" s="28"/>
      <c r="W38" s="28"/>
      <c r="X38" s="195">
        <f>240-236.064</f>
        <v>3.936000000000007</v>
      </c>
      <c r="Y38" s="196"/>
      <c r="Z38" s="196"/>
      <c r="AA38" s="197"/>
    </row>
    <row r="39" spans="1:27" ht="21" customHeight="1">
      <c r="A39" s="207"/>
      <c r="B39" s="207"/>
      <c r="C39" s="208"/>
      <c r="D39" s="207"/>
      <c r="E39" s="207"/>
      <c r="F39" s="208"/>
      <c r="G39" s="207"/>
      <c r="H39" s="207"/>
      <c r="I39" s="208"/>
      <c r="J39" s="207"/>
      <c r="K39" s="207"/>
      <c r="L39" s="208"/>
      <c r="M39" s="207"/>
      <c r="O39" s="28"/>
      <c r="P39" s="28"/>
      <c r="Q39" s="28"/>
      <c r="R39" s="28"/>
      <c r="S39" s="28"/>
      <c r="T39" s="28"/>
      <c r="U39" s="28"/>
      <c r="V39" s="28"/>
      <c r="W39" s="28"/>
      <c r="X39" s="198"/>
      <c r="Y39" s="199"/>
      <c r="Z39" s="199"/>
      <c r="AA39" s="200"/>
    </row>
    <row r="40" spans="1:27" ht="52.5" customHeight="1">
      <c r="A40" s="207"/>
      <c r="B40" s="207"/>
      <c r="C40" s="208"/>
      <c r="D40" s="207"/>
      <c r="E40" s="207"/>
      <c r="F40" s="208"/>
      <c r="G40" s="207"/>
      <c r="H40" s="207"/>
      <c r="I40" s="208"/>
      <c r="J40" s="207"/>
      <c r="K40" s="207"/>
      <c r="L40" s="208"/>
      <c r="M40" s="207"/>
      <c r="N40" s="28"/>
      <c r="O40" s="28"/>
      <c r="P40" s="28"/>
      <c r="Q40" s="28"/>
      <c r="R40" s="28"/>
      <c r="S40" s="28"/>
      <c r="T40" s="28"/>
      <c r="U40" s="28"/>
      <c r="V40" s="28"/>
      <c r="W40" s="28"/>
      <c r="X40" s="28"/>
      <c r="Y40" s="28"/>
      <c r="Z40" s="28"/>
      <c r="AA40" s="28"/>
    </row>
    <row r="41" spans="1:27" ht="43.5" customHeight="1">
      <c r="A41" s="28"/>
      <c r="B41" s="68"/>
      <c r="C41" s="68"/>
      <c r="D41" s="68"/>
      <c r="E41" s="68"/>
      <c r="F41" s="68"/>
      <c r="G41" s="68"/>
      <c r="H41" s="68"/>
      <c r="I41" s="68"/>
      <c r="J41" s="68"/>
      <c r="K41" s="68"/>
      <c r="L41" s="68"/>
      <c r="M41" s="28"/>
      <c r="N41" s="28"/>
      <c r="O41" s="28"/>
      <c r="P41" s="28"/>
      <c r="Q41" s="28"/>
      <c r="R41" s="28"/>
      <c r="S41" s="28"/>
      <c r="T41" s="28"/>
      <c r="U41" s="28"/>
      <c r="V41" s="28"/>
      <c r="W41" s="28"/>
      <c r="X41" s="201">
        <f>3.936/0.9836</f>
        <v>4.0016266775111831</v>
      </c>
      <c r="Y41" s="202"/>
      <c r="Z41" s="202"/>
      <c r="AA41" s="203"/>
    </row>
    <row r="42" spans="1:27" ht="25.5" customHeight="1">
      <c r="A42" s="28"/>
      <c r="B42" s="68"/>
      <c r="C42" s="68"/>
      <c r="D42" s="68"/>
      <c r="E42" s="68"/>
      <c r="F42" s="68"/>
      <c r="G42" s="68"/>
      <c r="H42" s="68"/>
      <c r="I42" s="68"/>
      <c r="J42" s="210"/>
      <c r="K42" s="68"/>
      <c r="L42" s="68"/>
      <c r="M42" s="28"/>
      <c r="N42" s="28"/>
      <c r="O42" s="28"/>
      <c r="P42" s="28"/>
      <c r="Q42" s="28"/>
      <c r="R42" s="28"/>
      <c r="S42" s="28"/>
      <c r="T42" s="28"/>
      <c r="U42" s="28"/>
      <c r="V42" s="28"/>
      <c r="W42" s="28"/>
      <c r="X42" s="204"/>
      <c r="Y42" s="205"/>
      <c r="Z42" s="205"/>
      <c r="AA42" s="206"/>
    </row>
    <row r="43" spans="1:27" ht="40.5" customHeight="1">
      <c r="A43" s="28"/>
      <c r="B43" s="68"/>
      <c r="C43" s="68"/>
      <c r="D43" s="68"/>
      <c r="E43" s="68"/>
      <c r="F43" s="68"/>
      <c r="G43" s="68"/>
      <c r="H43" s="68"/>
      <c r="I43" s="68"/>
      <c r="J43" s="210"/>
      <c r="K43" s="68"/>
      <c r="L43" s="68"/>
      <c r="M43" s="28"/>
      <c r="N43" s="28"/>
      <c r="O43" s="28"/>
      <c r="P43" s="28"/>
      <c r="Q43" s="28"/>
      <c r="R43" s="28"/>
      <c r="S43" s="28"/>
      <c r="T43" s="28"/>
      <c r="U43" s="28"/>
      <c r="V43" s="28"/>
      <c r="W43" s="28"/>
      <c r="X43" s="28"/>
      <c r="Y43" s="28"/>
      <c r="Z43" s="28"/>
      <c r="AA43" s="28"/>
    </row>
    <row r="44" spans="1:27" ht="27.75" customHeight="1">
      <c r="B44" s="3"/>
      <c r="C44" s="3"/>
      <c r="D44" s="177"/>
      <c r="E44" s="177"/>
      <c r="F44" s="177"/>
      <c r="G44" s="177"/>
      <c r="H44" s="3"/>
      <c r="I44" s="3"/>
      <c r="J44" s="3"/>
      <c r="K44" s="3"/>
      <c r="L44" s="3"/>
    </row>
    <row r="45" spans="1:27" ht="27" customHeight="1">
      <c r="B45" s="3"/>
      <c r="C45" s="3"/>
      <c r="D45" s="177"/>
      <c r="E45" s="177"/>
      <c r="F45" s="177"/>
      <c r="G45" s="177"/>
      <c r="H45" s="3"/>
      <c r="I45" s="3"/>
      <c r="J45" s="3"/>
      <c r="K45" s="3"/>
      <c r="L45" s="3"/>
      <c r="M45" s="3"/>
      <c r="N45" s="3"/>
      <c r="O45" s="3"/>
      <c r="P45" s="3"/>
    </row>
    <row r="46" spans="1:27" ht="15" customHeight="1">
      <c r="B46" s="3"/>
      <c r="C46" s="3"/>
      <c r="D46" s="3"/>
      <c r="E46" s="3"/>
      <c r="F46" s="3"/>
      <c r="G46" s="3"/>
      <c r="H46" s="3"/>
      <c r="I46" s="3"/>
      <c r="J46" s="3"/>
      <c r="K46" s="3"/>
      <c r="L46" s="4"/>
      <c r="M46" s="6"/>
      <c r="N46" s="4"/>
      <c r="O46" s="4"/>
      <c r="P46" s="3"/>
    </row>
    <row r="47" spans="1:27">
      <c r="L47" s="4"/>
      <c r="M47" s="6"/>
      <c r="N47" s="4"/>
      <c r="O47" s="4"/>
    </row>
    <row r="48" spans="1:27">
      <c r="L48" s="4"/>
      <c r="M48" s="6"/>
      <c r="N48" s="4"/>
      <c r="O48" s="4"/>
    </row>
    <row r="49" spans="12:17">
      <c r="L49" s="4"/>
      <c r="M49" s="6"/>
      <c r="N49" s="4"/>
      <c r="O49" s="4"/>
    </row>
    <row r="50" spans="12:17">
      <c r="L50" s="4"/>
      <c r="M50" s="6"/>
      <c r="N50" s="4"/>
      <c r="O50" s="4"/>
    </row>
    <row r="51" spans="12:17">
      <c r="L51" s="4"/>
      <c r="M51" s="5"/>
      <c r="N51" s="4"/>
      <c r="O51" s="4"/>
    </row>
    <row r="52" spans="12:17">
      <c r="L52" s="4"/>
      <c r="M52" s="5"/>
      <c r="N52" s="4"/>
      <c r="O52" s="4"/>
    </row>
    <row r="55" spans="12:17">
      <c r="Q55" s="24"/>
    </row>
  </sheetData>
  <mergeCells count="18">
    <mergeCell ref="P27:Q28"/>
    <mergeCell ref="J42:J43"/>
    <mergeCell ref="D44:E45"/>
    <mergeCell ref="F44:G45"/>
    <mergeCell ref="P14:Q18"/>
    <mergeCell ref="I39:I40"/>
    <mergeCell ref="J39:K40"/>
    <mergeCell ref="L39:L40"/>
    <mergeCell ref="M39:M40"/>
    <mergeCell ref="O26:O27"/>
    <mergeCell ref="X34:AA35"/>
    <mergeCell ref="X38:AA39"/>
    <mergeCell ref="X41:AA42"/>
    <mergeCell ref="A39:B40"/>
    <mergeCell ref="C39:C40"/>
    <mergeCell ref="D39:E40"/>
    <mergeCell ref="F39:F40"/>
    <mergeCell ref="G39:H40"/>
  </mergeCells>
  <pageMargins left="0.7" right="0.7" top="0.75" bottom="0.75" header="0.3" footer="0.3"/>
  <pageSetup scale="42"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3:X53"/>
  <sheetViews>
    <sheetView zoomScale="60" zoomScaleNormal="60" workbookViewId="0"/>
  </sheetViews>
  <sheetFormatPr defaultColWidth="9.140625" defaultRowHeight="15"/>
  <cols>
    <col min="1" max="6" width="9.140625" style="1"/>
    <col min="7" max="7" width="10.140625" style="1" bestFit="1" customWidth="1"/>
    <col min="8" max="11" width="9.140625" style="1"/>
    <col min="12" max="12" width="7" style="1" customWidth="1"/>
    <col min="13" max="13" width="8.140625" style="1" customWidth="1"/>
    <col min="14" max="14" width="14.7109375" style="1" customWidth="1"/>
    <col min="15" max="15" width="17.7109375" style="1" customWidth="1"/>
    <col min="16" max="16" width="16.7109375" style="1" customWidth="1"/>
    <col min="17" max="17" width="13.85546875" style="1" customWidth="1"/>
    <col min="18" max="18" width="6.28515625" style="1" customWidth="1"/>
    <col min="19" max="20" width="12.7109375" style="1" customWidth="1"/>
    <col min="21" max="21" width="6.28515625" style="28" customWidth="1"/>
    <col min="22" max="22" width="13.28515625" style="1" customWidth="1"/>
    <col min="23" max="23" width="9.140625" style="1"/>
    <col min="24" max="24" width="13.28515625" style="1" customWidth="1"/>
    <col min="25" max="25" width="9.140625" style="1"/>
    <col min="26" max="26" width="13" style="1" bestFit="1" customWidth="1"/>
    <col min="27" max="28" width="9.140625" style="1"/>
    <col min="29" max="29" width="13.7109375" style="1" customWidth="1"/>
    <col min="30" max="263" width="9.140625" style="1"/>
    <col min="264" max="264" width="10.140625" style="1" bestFit="1" customWidth="1"/>
    <col min="265" max="268" width="9.140625" style="1"/>
    <col min="269" max="269" width="7" style="1" customWidth="1"/>
    <col min="270" max="270" width="8.140625" style="1" customWidth="1"/>
    <col min="271" max="271" width="14.7109375" style="1" customWidth="1"/>
    <col min="272" max="272" width="12.28515625" style="1" customWidth="1"/>
    <col min="273" max="273" width="16.7109375" style="1" customWidth="1"/>
    <col min="274" max="274" width="13.85546875" style="1" customWidth="1"/>
    <col min="275" max="275" width="6.28515625" style="1" customWidth="1"/>
    <col min="276" max="276" width="12.7109375" style="1" customWidth="1"/>
    <col min="277" max="277" width="6.28515625" style="1" customWidth="1"/>
    <col min="278" max="278" width="13.28515625" style="1" customWidth="1"/>
    <col min="279" max="279" width="9.140625" style="1"/>
    <col min="280" max="280" width="13.28515625" style="1" customWidth="1"/>
    <col min="281" max="281" width="9.140625" style="1"/>
    <col min="282" max="282" width="13" style="1" bestFit="1" customWidth="1"/>
    <col min="283" max="284" width="9.140625" style="1"/>
    <col min="285" max="285" width="13.7109375" style="1" customWidth="1"/>
    <col min="286" max="519" width="9.140625" style="1"/>
    <col min="520" max="520" width="10.140625" style="1" bestFit="1" customWidth="1"/>
    <col min="521" max="524" width="9.140625" style="1"/>
    <col min="525" max="525" width="7" style="1" customWidth="1"/>
    <col min="526" max="526" width="8.140625" style="1" customWidth="1"/>
    <col min="527" max="527" width="14.7109375" style="1" customWidth="1"/>
    <col min="528" max="528" width="12.28515625" style="1" customWidth="1"/>
    <col min="529" max="529" width="16.7109375" style="1" customWidth="1"/>
    <col min="530" max="530" width="13.85546875" style="1" customWidth="1"/>
    <col min="531" max="531" width="6.28515625" style="1" customWidth="1"/>
    <col min="532" max="532" width="12.7109375" style="1" customWidth="1"/>
    <col min="533" max="533" width="6.28515625" style="1" customWidth="1"/>
    <col min="534" max="534" width="13.28515625" style="1" customWidth="1"/>
    <col min="535" max="535" width="9.140625" style="1"/>
    <col min="536" max="536" width="13.28515625" style="1" customWidth="1"/>
    <col min="537" max="537" width="9.140625" style="1"/>
    <col min="538" max="538" width="13" style="1" bestFit="1" customWidth="1"/>
    <col min="539" max="540" width="9.140625" style="1"/>
    <col min="541" max="541" width="13.7109375" style="1" customWidth="1"/>
    <col min="542" max="775" width="9.140625" style="1"/>
    <col min="776" max="776" width="10.140625" style="1" bestFit="1" customWidth="1"/>
    <col min="777" max="780" width="9.140625" style="1"/>
    <col min="781" max="781" width="7" style="1" customWidth="1"/>
    <col min="782" max="782" width="8.140625" style="1" customWidth="1"/>
    <col min="783" max="783" width="14.7109375" style="1" customWidth="1"/>
    <col min="784" max="784" width="12.28515625" style="1" customWidth="1"/>
    <col min="785" max="785" width="16.7109375" style="1" customWidth="1"/>
    <col min="786" max="786" width="13.85546875" style="1" customWidth="1"/>
    <col min="787" max="787" width="6.28515625" style="1" customWidth="1"/>
    <col min="788" max="788" width="12.7109375" style="1" customWidth="1"/>
    <col min="789" max="789" width="6.28515625" style="1" customWidth="1"/>
    <col min="790" max="790" width="13.28515625" style="1" customWidth="1"/>
    <col min="791" max="791" width="9.140625" style="1"/>
    <col min="792" max="792" width="13.28515625" style="1" customWidth="1"/>
    <col min="793" max="793" width="9.140625" style="1"/>
    <col min="794" max="794" width="13" style="1" bestFit="1" customWidth="1"/>
    <col min="795" max="796" width="9.140625" style="1"/>
    <col min="797" max="797" width="13.7109375" style="1" customWidth="1"/>
    <col min="798" max="1031" width="9.140625" style="1"/>
    <col min="1032" max="1032" width="10.140625" style="1" bestFit="1" customWidth="1"/>
    <col min="1033" max="1036" width="9.140625" style="1"/>
    <col min="1037" max="1037" width="7" style="1" customWidth="1"/>
    <col min="1038" max="1038" width="8.140625" style="1" customWidth="1"/>
    <col min="1039" max="1039" width="14.7109375" style="1" customWidth="1"/>
    <col min="1040" max="1040" width="12.28515625" style="1" customWidth="1"/>
    <col min="1041" max="1041" width="16.7109375" style="1" customWidth="1"/>
    <col min="1042" max="1042" width="13.85546875" style="1" customWidth="1"/>
    <col min="1043" max="1043" width="6.28515625" style="1" customWidth="1"/>
    <col min="1044" max="1044" width="12.7109375" style="1" customWidth="1"/>
    <col min="1045" max="1045" width="6.28515625" style="1" customWidth="1"/>
    <col min="1046" max="1046" width="13.28515625" style="1" customWidth="1"/>
    <col min="1047" max="1047" width="9.140625" style="1"/>
    <col min="1048" max="1048" width="13.28515625" style="1" customWidth="1"/>
    <col min="1049" max="1049" width="9.140625" style="1"/>
    <col min="1050" max="1050" width="13" style="1" bestFit="1" customWidth="1"/>
    <col min="1051" max="1052" width="9.140625" style="1"/>
    <col min="1053" max="1053" width="13.7109375" style="1" customWidth="1"/>
    <col min="1054" max="1287" width="9.140625" style="1"/>
    <col min="1288" max="1288" width="10.140625" style="1" bestFit="1" customWidth="1"/>
    <col min="1289" max="1292" width="9.140625" style="1"/>
    <col min="1293" max="1293" width="7" style="1" customWidth="1"/>
    <col min="1294" max="1294" width="8.140625" style="1" customWidth="1"/>
    <col min="1295" max="1295" width="14.7109375" style="1" customWidth="1"/>
    <col min="1296" max="1296" width="12.28515625" style="1" customWidth="1"/>
    <col min="1297" max="1297" width="16.7109375" style="1" customWidth="1"/>
    <col min="1298" max="1298" width="13.85546875" style="1" customWidth="1"/>
    <col min="1299" max="1299" width="6.28515625" style="1" customWidth="1"/>
    <col min="1300" max="1300" width="12.7109375" style="1" customWidth="1"/>
    <col min="1301" max="1301" width="6.28515625" style="1" customWidth="1"/>
    <col min="1302" max="1302" width="13.28515625" style="1" customWidth="1"/>
    <col min="1303" max="1303" width="9.140625" style="1"/>
    <col min="1304" max="1304" width="13.28515625" style="1" customWidth="1"/>
    <col min="1305" max="1305" width="9.140625" style="1"/>
    <col min="1306" max="1306" width="13" style="1" bestFit="1" customWidth="1"/>
    <col min="1307" max="1308" width="9.140625" style="1"/>
    <col min="1309" max="1309" width="13.7109375" style="1" customWidth="1"/>
    <col min="1310" max="1543" width="9.140625" style="1"/>
    <col min="1544" max="1544" width="10.140625" style="1" bestFit="1" customWidth="1"/>
    <col min="1545" max="1548" width="9.140625" style="1"/>
    <col min="1549" max="1549" width="7" style="1" customWidth="1"/>
    <col min="1550" max="1550" width="8.140625" style="1" customWidth="1"/>
    <col min="1551" max="1551" width="14.7109375" style="1" customWidth="1"/>
    <col min="1552" max="1552" width="12.28515625" style="1" customWidth="1"/>
    <col min="1553" max="1553" width="16.7109375" style="1" customWidth="1"/>
    <col min="1554" max="1554" width="13.85546875" style="1" customWidth="1"/>
    <col min="1555" max="1555" width="6.28515625" style="1" customWidth="1"/>
    <col min="1556" max="1556" width="12.7109375" style="1" customWidth="1"/>
    <col min="1557" max="1557" width="6.28515625" style="1" customWidth="1"/>
    <col min="1558" max="1558" width="13.28515625" style="1" customWidth="1"/>
    <col min="1559" max="1559" width="9.140625" style="1"/>
    <col min="1560" max="1560" width="13.28515625" style="1" customWidth="1"/>
    <col min="1561" max="1561" width="9.140625" style="1"/>
    <col min="1562" max="1562" width="13" style="1" bestFit="1" customWidth="1"/>
    <col min="1563" max="1564" width="9.140625" style="1"/>
    <col min="1565" max="1565" width="13.7109375" style="1" customWidth="1"/>
    <col min="1566" max="1799" width="9.140625" style="1"/>
    <col min="1800" max="1800" width="10.140625" style="1" bestFit="1" customWidth="1"/>
    <col min="1801" max="1804" width="9.140625" style="1"/>
    <col min="1805" max="1805" width="7" style="1" customWidth="1"/>
    <col min="1806" max="1806" width="8.140625" style="1" customWidth="1"/>
    <col min="1807" max="1807" width="14.7109375" style="1" customWidth="1"/>
    <col min="1808" max="1808" width="12.28515625" style="1" customWidth="1"/>
    <col min="1809" max="1809" width="16.7109375" style="1" customWidth="1"/>
    <col min="1810" max="1810" width="13.85546875" style="1" customWidth="1"/>
    <col min="1811" max="1811" width="6.28515625" style="1" customWidth="1"/>
    <col min="1812" max="1812" width="12.7109375" style="1" customWidth="1"/>
    <col min="1813" max="1813" width="6.28515625" style="1" customWidth="1"/>
    <col min="1814" max="1814" width="13.28515625" style="1" customWidth="1"/>
    <col min="1815" max="1815" width="9.140625" style="1"/>
    <col min="1816" max="1816" width="13.28515625" style="1" customWidth="1"/>
    <col min="1817" max="1817" width="9.140625" style="1"/>
    <col min="1818" max="1818" width="13" style="1" bestFit="1" customWidth="1"/>
    <col min="1819" max="1820" width="9.140625" style="1"/>
    <col min="1821" max="1821" width="13.7109375" style="1" customWidth="1"/>
    <col min="1822" max="2055" width="9.140625" style="1"/>
    <col min="2056" max="2056" width="10.140625" style="1" bestFit="1" customWidth="1"/>
    <col min="2057" max="2060" width="9.140625" style="1"/>
    <col min="2061" max="2061" width="7" style="1" customWidth="1"/>
    <col min="2062" max="2062" width="8.140625" style="1" customWidth="1"/>
    <col min="2063" max="2063" width="14.7109375" style="1" customWidth="1"/>
    <col min="2064" max="2064" width="12.28515625" style="1" customWidth="1"/>
    <col min="2065" max="2065" width="16.7109375" style="1" customWidth="1"/>
    <col min="2066" max="2066" width="13.85546875" style="1" customWidth="1"/>
    <col min="2067" max="2067" width="6.28515625" style="1" customWidth="1"/>
    <col min="2068" max="2068" width="12.7109375" style="1" customWidth="1"/>
    <col min="2069" max="2069" width="6.28515625" style="1" customWidth="1"/>
    <col min="2070" max="2070" width="13.28515625" style="1" customWidth="1"/>
    <col min="2071" max="2071" width="9.140625" style="1"/>
    <col min="2072" max="2072" width="13.28515625" style="1" customWidth="1"/>
    <col min="2073" max="2073" width="9.140625" style="1"/>
    <col min="2074" max="2074" width="13" style="1" bestFit="1" customWidth="1"/>
    <col min="2075" max="2076" width="9.140625" style="1"/>
    <col min="2077" max="2077" width="13.7109375" style="1" customWidth="1"/>
    <col min="2078" max="2311" width="9.140625" style="1"/>
    <col min="2312" max="2312" width="10.140625" style="1" bestFit="1" customWidth="1"/>
    <col min="2313" max="2316" width="9.140625" style="1"/>
    <col min="2317" max="2317" width="7" style="1" customWidth="1"/>
    <col min="2318" max="2318" width="8.140625" style="1" customWidth="1"/>
    <col min="2319" max="2319" width="14.7109375" style="1" customWidth="1"/>
    <col min="2320" max="2320" width="12.28515625" style="1" customWidth="1"/>
    <col min="2321" max="2321" width="16.7109375" style="1" customWidth="1"/>
    <col min="2322" max="2322" width="13.85546875" style="1" customWidth="1"/>
    <col min="2323" max="2323" width="6.28515625" style="1" customWidth="1"/>
    <col min="2324" max="2324" width="12.7109375" style="1" customWidth="1"/>
    <col min="2325" max="2325" width="6.28515625" style="1" customWidth="1"/>
    <col min="2326" max="2326" width="13.28515625" style="1" customWidth="1"/>
    <col min="2327" max="2327" width="9.140625" style="1"/>
    <col min="2328" max="2328" width="13.28515625" style="1" customWidth="1"/>
    <col min="2329" max="2329" width="9.140625" style="1"/>
    <col min="2330" max="2330" width="13" style="1" bestFit="1" customWidth="1"/>
    <col min="2331" max="2332" width="9.140625" style="1"/>
    <col min="2333" max="2333" width="13.7109375" style="1" customWidth="1"/>
    <col min="2334" max="2567" width="9.140625" style="1"/>
    <col min="2568" max="2568" width="10.140625" style="1" bestFit="1" customWidth="1"/>
    <col min="2569" max="2572" width="9.140625" style="1"/>
    <col min="2573" max="2573" width="7" style="1" customWidth="1"/>
    <col min="2574" max="2574" width="8.140625" style="1" customWidth="1"/>
    <col min="2575" max="2575" width="14.7109375" style="1" customWidth="1"/>
    <col min="2576" max="2576" width="12.28515625" style="1" customWidth="1"/>
    <col min="2577" max="2577" width="16.7109375" style="1" customWidth="1"/>
    <col min="2578" max="2578" width="13.85546875" style="1" customWidth="1"/>
    <col min="2579" max="2579" width="6.28515625" style="1" customWidth="1"/>
    <col min="2580" max="2580" width="12.7109375" style="1" customWidth="1"/>
    <col min="2581" max="2581" width="6.28515625" style="1" customWidth="1"/>
    <col min="2582" max="2582" width="13.28515625" style="1" customWidth="1"/>
    <col min="2583" max="2583" width="9.140625" style="1"/>
    <col min="2584" max="2584" width="13.28515625" style="1" customWidth="1"/>
    <col min="2585" max="2585" width="9.140625" style="1"/>
    <col min="2586" max="2586" width="13" style="1" bestFit="1" customWidth="1"/>
    <col min="2587" max="2588" width="9.140625" style="1"/>
    <col min="2589" max="2589" width="13.7109375" style="1" customWidth="1"/>
    <col min="2590" max="2823" width="9.140625" style="1"/>
    <col min="2824" max="2824" width="10.140625" style="1" bestFit="1" customWidth="1"/>
    <col min="2825" max="2828" width="9.140625" style="1"/>
    <col min="2829" max="2829" width="7" style="1" customWidth="1"/>
    <col min="2830" max="2830" width="8.140625" style="1" customWidth="1"/>
    <col min="2831" max="2831" width="14.7109375" style="1" customWidth="1"/>
    <col min="2832" max="2832" width="12.28515625" style="1" customWidth="1"/>
    <col min="2833" max="2833" width="16.7109375" style="1" customWidth="1"/>
    <col min="2834" max="2834" width="13.85546875" style="1" customWidth="1"/>
    <col min="2835" max="2835" width="6.28515625" style="1" customWidth="1"/>
    <col min="2836" max="2836" width="12.7109375" style="1" customWidth="1"/>
    <col min="2837" max="2837" width="6.28515625" style="1" customWidth="1"/>
    <col min="2838" max="2838" width="13.28515625" style="1" customWidth="1"/>
    <col min="2839" max="2839" width="9.140625" style="1"/>
    <col min="2840" max="2840" width="13.28515625" style="1" customWidth="1"/>
    <col min="2841" max="2841" width="9.140625" style="1"/>
    <col min="2842" max="2842" width="13" style="1" bestFit="1" customWidth="1"/>
    <col min="2843" max="2844" width="9.140625" style="1"/>
    <col min="2845" max="2845" width="13.7109375" style="1" customWidth="1"/>
    <col min="2846" max="3079" width="9.140625" style="1"/>
    <col min="3080" max="3080" width="10.140625" style="1" bestFit="1" customWidth="1"/>
    <col min="3081" max="3084" width="9.140625" style="1"/>
    <col min="3085" max="3085" width="7" style="1" customWidth="1"/>
    <col min="3086" max="3086" width="8.140625" style="1" customWidth="1"/>
    <col min="3087" max="3087" width="14.7109375" style="1" customWidth="1"/>
    <col min="3088" max="3088" width="12.28515625" style="1" customWidth="1"/>
    <col min="3089" max="3089" width="16.7109375" style="1" customWidth="1"/>
    <col min="3090" max="3090" width="13.85546875" style="1" customWidth="1"/>
    <col min="3091" max="3091" width="6.28515625" style="1" customWidth="1"/>
    <col min="3092" max="3092" width="12.7109375" style="1" customWidth="1"/>
    <col min="3093" max="3093" width="6.28515625" style="1" customWidth="1"/>
    <col min="3094" max="3094" width="13.28515625" style="1" customWidth="1"/>
    <col min="3095" max="3095" width="9.140625" style="1"/>
    <col min="3096" max="3096" width="13.28515625" style="1" customWidth="1"/>
    <col min="3097" max="3097" width="9.140625" style="1"/>
    <col min="3098" max="3098" width="13" style="1" bestFit="1" customWidth="1"/>
    <col min="3099" max="3100" width="9.140625" style="1"/>
    <col min="3101" max="3101" width="13.7109375" style="1" customWidth="1"/>
    <col min="3102" max="3335" width="9.140625" style="1"/>
    <col min="3336" max="3336" width="10.140625" style="1" bestFit="1" customWidth="1"/>
    <col min="3337" max="3340" width="9.140625" style="1"/>
    <col min="3341" max="3341" width="7" style="1" customWidth="1"/>
    <col min="3342" max="3342" width="8.140625" style="1" customWidth="1"/>
    <col min="3343" max="3343" width="14.7109375" style="1" customWidth="1"/>
    <col min="3344" max="3344" width="12.28515625" style="1" customWidth="1"/>
    <col min="3345" max="3345" width="16.7109375" style="1" customWidth="1"/>
    <col min="3346" max="3346" width="13.85546875" style="1" customWidth="1"/>
    <col min="3347" max="3347" width="6.28515625" style="1" customWidth="1"/>
    <col min="3348" max="3348" width="12.7109375" style="1" customWidth="1"/>
    <col min="3349" max="3349" width="6.28515625" style="1" customWidth="1"/>
    <col min="3350" max="3350" width="13.28515625" style="1" customWidth="1"/>
    <col min="3351" max="3351" width="9.140625" style="1"/>
    <col min="3352" max="3352" width="13.28515625" style="1" customWidth="1"/>
    <col min="3353" max="3353" width="9.140625" style="1"/>
    <col min="3354" max="3354" width="13" style="1" bestFit="1" customWidth="1"/>
    <col min="3355" max="3356" width="9.140625" style="1"/>
    <col min="3357" max="3357" width="13.7109375" style="1" customWidth="1"/>
    <col min="3358" max="3591" width="9.140625" style="1"/>
    <col min="3592" max="3592" width="10.140625" style="1" bestFit="1" customWidth="1"/>
    <col min="3593" max="3596" width="9.140625" style="1"/>
    <col min="3597" max="3597" width="7" style="1" customWidth="1"/>
    <col min="3598" max="3598" width="8.140625" style="1" customWidth="1"/>
    <col min="3599" max="3599" width="14.7109375" style="1" customWidth="1"/>
    <col min="3600" max="3600" width="12.28515625" style="1" customWidth="1"/>
    <col min="3601" max="3601" width="16.7109375" style="1" customWidth="1"/>
    <col min="3602" max="3602" width="13.85546875" style="1" customWidth="1"/>
    <col min="3603" max="3603" width="6.28515625" style="1" customWidth="1"/>
    <col min="3604" max="3604" width="12.7109375" style="1" customWidth="1"/>
    <col min="3605" max="3605" width="6.28515625" style="1" customWidth="1"/>
    <col min="3606" max="3606" width="13.28515625" style="1" customWidth="1"/>
    <col min="3607" max="3607" width="9.140625" style="1"/>
    <col min="3608" max="3608" width="13.28515625" style="1" customWidth="1"/>
    <col min="3609" max="3609" width="9.140625" style="1"/>
    <col min="3610" max="3610" width="13" style="1" bestFit="1" customWidth="1"/>
    <col min="3611" max="3612" width="9.140625" style="1"/>
    <col min="3613" max="3613" width="13.7109375" style="1" customWidth="1"/>
    <col min="3614" max="3847" width="9.140625" style="1"/>
    <col min="3848" max="3848" width="10.140625" style="1" bestFit="1" customWidth="1"/>
    <col min="3849" max="3852" width="9.140625" style="1"/>
    <col min="3853" max="3853" width="7" style="1" customWidth="1"/>
    <col min="3854" max="3854" width="8.140625" style="1" customWidth="1"/>
    <col min="3855" max="3855" width="14.7109375" style="1" customWidth="1"/>
    <col min="3856" max="3856" width="12.28515625" style="1" customWidth="1"/>
    <col min="3857" max="3857" width="16.7109375" style="1" customWidth="1"/>
    <col min="3858" max="3858" width="13.85546875" style="1" customWidth="1"/>
    <col min="3859" max="3859" width="6.28515625" style="1" customWidth="1"/>
    <col min="3860" max="3860" width="12.7109375" style="1" customWidth="1"/>
    <col min="3861" max="3861" width="6.28515625" style="1" customWidth="1"/>
    <col min="3862" max="3862" width="13.28515625" style="1" customWidth="1"/>
    <col min="3863" max="3863" width="9.140625" style="1"/>
    <col min="3864" max="3864" width="13.28515625" style="1" customWidth="1"/>
    <col min="3865" max="3865" width="9.140625" style="1"/>
    <col min="3866" max="3866" width="13" style="1" bestFit="1" customWidth="1"/>
    <col min="3867" max="3868" width="9.140625" style="1"/>
    <col min="3869" max="3869" width="13.7109375" style="1" customWidth="1"/>
    <col min="3870" max="4103" width="9.140625" style="1"/>
    <col min="4104" max="4104" width="10.140625" style="1" bestFit="1" customWidth="1"/>
    <col min="4105" max="4108" width="9.140625" style="1"/>
    <col min="4109" max="4109" width="7" style="1" customWidth="1"/>
    <col min="4110" max="4110" width="8.140625" style="1" customWidth="1"/>
    <col min="4111" max="4111" width="14.7109375" style="1" customWidth="1"/>
    <col min="4112" max="4112" width="12.28515625" style="1" customWidth="1"/>
    <col min="4113" max="4113" width="16.7109375" style="1" customWidth="1"/>
    <col min="4114" max="4114" width="13.85546875" style="1" customWidth="1"/>
    <col min="4115" max="4115" width="6.28515625" style="1" customWidth="1"/>
    <col min="4116" max="4116" width="12.7109375" style="1" customWidth="1"/>
    <col min="4117" max="4117" width="6.28515625" style="1" customWidth="1"/>
    <col min="4118" max="4118" width="13.28515625" style="1" customWidth="1"/>
    <col min="4119" max="4119" width="9.140625" style="1"/>
    <col min="4120" max="4120" width="13.28515625" style="1" customWidth="1"/>
    <col min="4121" max="4121" width="9.140625" style="1"/>
    <col min="4122" max="4122" width="13" style="1" bestFit="1" customWidth="1"/>
    <col min="4123" max="4124" width="9.140625" style="1"/>
    <col min="4125" max="4125" width="13.7109375" style="1" customWidth="1"/>
    <col min="4126" max="4359" width="9.140625" style="1"/>
    <col min="4360" max="4360" width="10.140625" style="1" bestFit="1" customWidth="1"/>
    <col min="4361" max="4364" width="9.140625" style="1"/>
    <col min="4365" max="4365" width="7" style="1" customWidth="1"/>
    <col min="4366" max="4366" width="8.140625" style="1" customWidth="1"/>
    <col min="4367" max="4367" width="14.7109375" style="1" customWidth="1"/>
    <col min="4368" max="4368" width="12.28515625" style="1" customWidth="1"/>
    <col min="4369" max="4369" width="16.7109375" style="1" customWidth="1"/>
    <col min="4370" max="4370" width="13.85546875" style="1" customWidth="1"/>
    <col min="4371" max="4371" width="6.28515625" style="1" customWidth="1"/>
    <col min="4372" max="4372" width="12.7109375" style="1" customWidth="1"/>
    <col min="4373" max="4373" width="6.28515625" style="1" customWidth="1"/>
    <col min="4374" max="4374" width="13.28515625" style="1" customWidth="1"/>
    <col min="4375" max="4375" width="9.140625" style="1"/>
    <col min="4376" max="4376" width="13.28515625" style="1" customWidth="1"/>
    <col min="4377" max="4377" width="9.140625" style="1"/>
    <col min="4378" max="4378" width="13" style="1" bestFit="1" customWidth="1"/>
    <col min="4379" max="4380" width="9.140625" style="1"/>
    <col min="4381" max="4381" width="13.7109375" style="1" customWidth="1"/>
    <col min="4382" max="4615" width="9.140625" style="1"/>
    <col min="4616" max="4616" width="10.140625" style="1" bestFit="1" customWidth="1"/>
    <col min="4617" max="4620" width="9.140625" style="1"/>
    <col min="4621" max="4621" width="7" style="1" customWidth="1"/>
    <col min="4622" max="4622" width="8.140625" style="1" customWidth="1"/>
    <col min="4623" max="4623" width="14.7109375" style="1" customWidth="1"/>
    <col min="4624" max="4624" width="12.28515625" style="1" customWidth="1"/>
    <col min="4625" max="4625" width="16.7109375" style="1" customWidth="1"/>
    <col min="4626" max="4626" width="13.85546875" style="1" customWidth="1"/>
    <col min="4627" max="4627" width="6.28515625" style="1" customWidth="1"/>
    <col min="4628" max="4628" width="12.7109375" style="1" customWidth="1"/>
    <col min="4629" max="4629" width="6.28515625" style="1" customWidth="1"/>
    <col min="4630" max="4630" width="13.28515625" style="1" customWidth="1"/>
    <col min="4631" max="4631" width="9.140625" style="1"/>
    <col min="4632" max="4632" width="13.28515625" style="1" customWidth="1"/>
    <col min="4633" max="4633" width="9.140625" style="1"/>
    <col min="4634" max="4634" width="13" style="1" bestFit="1" customWidth="1"/>
    <col min="4635" max="4636" width="9.140625" style="1"/>
    <col min="4637" max="4637" width="13.7109375" style="1" customWidth="1"/>
    <col min="4638" max="4871" width="9.140625" style="1"/>
    <col min="4872" max="4872" width="10.140625" style="1" bestFit="1" customWidth="1"/>
    <col min="4873" max="4876" width="9.140625" style="1"/>
    <col min="4877" max="4877" width="7" style="1" customWidth="1"/>
    <col min="4878" max="4878" width="8.140625" style="1" customWidth="1"/>
    <col min="4879" max="4879" width="14.7109375" style="1" customWidth="1"/>
    <col min="4880" max="4880" width="12.28515625" style="1" customWidth="1"/>
    <col min="4881" max="4881" width="16.7109375" style="1" customWidth="1"/>
    <col min="4882" max="4882" width="13.85546875" style="1" customWidth="1"/>
    <col min="4883" max="4883" width="6.28515625" style="1" customWidth="1"/>
    <col min="4884" max="4884" width="12.7109375" style="1" customWidth="1"/>
    <col min="4885" max="4885" width="6.28515625" style="1" customWidth="1"/>
    <col min="4886" max="4886" width="13.28515625" style="1" customWidth="1"/>
    <col min="4887" max="4887" width="9.140625" style="1"/>
    <col min="4888" max="4888" width="13.28515625" style="1" customWidth="1"/>
    <col min="4889" max="4889" width="9.140625" style="1"/>
    <col min="4890" max="4890" width="13" style="1" bestFit="1" customWidth="1"/>
    <col min="4891" max="4892" width="9.140625" style="1"/>
    <col min="4893" max="4893" width="13.7109375" style="1" customWidth="1"/>
    <col min="4894" max="5127" width="9.140625" style="1"/>
    <col min="5128" max="5128" width="10.140625" style="1" bestFit="1" customWidth="1"/>
    <col min="5129" max="5132" width="9.140625" style="1"/>
    <col min="5133" max="5133" width="7" style="1" customWidth="1"/>
    <col min="5134" max="5134" width="8.140625" style="1" customWidth="1"/>
    <col min="5135" max="5135" width="14.7109375" style="1" customWidth="1"/>
    <col min="5136" max="5136" width="12.28515625" style="1" customWidth="1"/>
    <col min="5137" max="5137" width="16.7109375" style="1" customWidth="1"/>
    <col min="5138" max="5138" width="13.85546875" style="1" customWidth="1"/>
    <col min="5139" max="5139" width="6.28515625" style="1" customWidth="1"/>
    <col min="5140" max="5140" width="12.7109375" style="1" customWidth="1"/>
    <col min="5141" max="5141" width="6.28515625" style="1" customWidth="1"/>
    <col min="5142" max="5142" width="13.28515625" style="1" customWidth="1"/>
    <col min="5143" max="5143" width="9.140625" style="1"/>
    <col min="5144" max="5144" width="13.28515625" style="1" customWidth="1"/>
    <col min="5145" max="5145" width="9.140625" style="1"/>
    <col min="5146" max="5146" width="13" style="1" bestFit="1" customWidth="1"/>
    <col min="5147" max="5148" width="9.140625" style="1"/>
    <col min="5149" max="5149" width="13.7109375" style="1" customWidth="1"/>
    <col min="5150" max="5383" width="9.140625" style="1"/>
    <col min="5384" max="5384" width="10.140625" style="1" bestFit="1" customWidth="1"/>
    <col min="5385" max="5388" width="9.140625" style="1"/>
    <col min="5389" max="5389" width="7" style="1" customWidth="1"/>
    <col min="5390" max="5390" width="8.140625" style="1" customWidth="1"/>
    <col min="5391" max="5391" width="14.7109375" style="1" customWidth="1"/>
    <col min="5392" max="5392" width="12.28515625" style="1" customWidth="1"/>
    <col min="5393" max="5393" width="16.7109375" style="1" customWidth="1"/>
    <col min="5394" max="5394" width="13.85546875" style="1" customWidth="1"/>
    <col min="5395" max="5395" width="6.28515625" style="1" customWidth="1"/>
    <col min="5396" max="5396" width="12.7109375" style="1" customWidth="1"/>
    <col min="5397" max="5397" width="6.28515625" style="1" customWidth="1"/>
    <col min="5398" max="5398" width="13.28515625" style="1" customWidth="1"/>
    <col min="5399" max="5399" width="9.140625" style="1"/>
    <col min="5400" max="5400" width="13.28515625" style="1" customWidth="1"/>
    <col min="5401" max="5401" width="9.140625" style="1"/>
    <col min="5402" max="5402" width="13" style="1" bestFit="1" customWidth="1"/>
    <col min="5403" max="5404" width="9.140625" style="1"/>
    <col min="5405" max="5405" width="13.7109375" style="1" customWidth="1"/>
    <col min="5406" max="5639" width="9.140625" style="1"/>
    <col min="5640" max="5640" width="10.140625" style="1" bestFit="1" customWidth="1"/>
    <col min="5641" max="5644" width="9.140625" style="1"/>
    <col min="5645" max="5645" width="7" style="1" customWidth="1"/>
    <col min="5646" max="5646" width="8.140625" style="1" customWidth="1"/>
    <col min="5647" max="5647" width="14.7109375" style="1" customWidth="1"/>
    <col min="5648" max="5648" width="12.28515625" style="1" customWidth="1"/>
    <col min="5649" max="5649" width="16.7109375" style="1" customWidth="1"/>
    <col min="5650" max="5650" width="13.85546875" style="1" customWidth="1"/>
    <col min="5651" max="5651" width="6.28515625" style="1" customWidth="1"/>
    <col min="5652" max="5652" width="12.7109375" style="1" customWidth="1"/>
    <col min="5653" max="5653" width="6.28515625" style="1" customWidth="1"/>
    <col min="5654" max="5654" width="13.28515625" style="1" customWidth="1"/>
    <col min="5655" max="5655" width="9.140625" style="1"/>
    <col min="5656" max="5656" width="13.28515625" style="1" customWidth="1"/>
    <col min="5657" max="5657" width="9.140625" style="1"/>
    <col min="5658" max="5658" width="13" style="1" bestFit="1" customWidth="1"/>
    <col min="5659" max="5660" width="9.140625" style="1"/>
    <col min="5661" max="5661" width="13.7109375" style="1" customWidth="1"/>
    <col min="5662" max="5895" width="9.140625" style="1"/>
    <col min="5896" max="5896" width="10.140625" style="1" bestFit="1" customWidth="1"/>
    <col min="5897" max="5900" width="9.140625" style="1"/>
    <col min="5901" max="5901" width="7" style="1" customWidth="1"/>
    <col min="5902" max="5902" width="8.140625" style="1" customWidth="1"/>
    <col min="5903" max="5903" width="14.7109375" style="1" customWidth="1"/>
    <col min="5904" max="5904" width="12.28515625" style="1" customWidth="1"/>
    <col min="5905" max="5905" width="16.7109375" style="1" customWidth="1"/>
    <col min="5906" max="5906" width="13.85546875" style="1" customWidth="1"/>
    <col min="5907" max="5907" width="6.28515625" style="1" customWidth="1"/>
    <col min="5908" max="5908" width="12.7109375" style="1" customWidth="1"/>
    <col min="5909" max="5909" width="6.28515625" style="1" customWidth="1"/>
    <col min="5910" max="5910" width="13.28515625" style="1" customWidth="1"/>
    <col min="5911" max="5911" width="9.140625" style="1"/>
    <col min="5912" max="5912" width="13.28515625" style="1" customWidth="1"/>
    <col min="5913" max="5913" width="9.140625" style="1"/>
    <col min="5914" max="5914" width="13" style="1" bestFit="1" customWidth="1"/>
    <col min="5915" max="5916" width="9.140625" style="1"/>
    <col min="5917" max="5917" width="13.7109375" style="1" customWidth="1"/>
    <col min="5918" max="6151" width="9.140625" style="1"/>
    <col min="6152" max="6152" width="10.140625" style="1" bestFit="1" customWidth="1"/>
    <col min="6153" max="6156" width="9.140625" style="1"/>
    <col min="6157" max="6157" width="7" style="1" customWidth="1"/>
    <col min="6158" max="6158" width="8.140625" style="1" customWidth="1"/>
    <col min="6159" max="6159" width="14.7109375" style="1" customWidth="1"/>
    <col min="6160" max="6160" width="12.28515625" style="1" customWidth="1"/>
    <col min="6161" max="6161" width="16.7109375" style="1" customWidth="1"/>
    <col min="6162" max="6162" width="13.85546875" style="1" customWidth="1"/>
    <col min="6163" max="6163" width="6.28515625" style="1" customWidth="1"/>
    <col min="6164" max="6164" width="12.7109375" style="1" customWidth="1"/>
    <col min="6165" max="6165" width="6.28515625" style="1" customWidth="1"/>
    <col min="6166" max="6166" width="13.28515625" style="1" customWidth="1"/>
    <col min="6167" max="6167" width="9.140625" style="1"/>
    <col min="6168" max="6168" width="13.28515625" style="1" customWidth="1"/>
    <col min="6169" max="6169" width="9.140625" style="1"/>
    <col min="6170" max="6170" width="13" style="1" bestFit="1" customWidth="1"/>
    <col min="6171" max="6172" width="9.140625" style="1"/>
    <col min="6173" max="6173" width="13.7109375" style="1" customWidth="1"/>
    <col min="6174" max="6407" width="9.140625" style="1"/>
    <col min="6408" max="6408" width="10.140625" style="1" bestFit="1" customWidth="1"/>
    <col min="6409" max="6412" width="9.140625" style="1"/>
    <col min="6413" max="6413" width="7" style="1" customWidth="1"/>
    <col min="6414" max="6414" width="8.140625" style="1" customWidth="1"/>
    <col min="6415" max="6415" width="14.7109375" style="1" customWidth="1"/>
    <col min="6416" max="6416" width="12.28515625" style="1" customWidth="1"/>
    <col min="6417" max="6417" width="16.7109375" style="1" customWidth="1"/>
    <col min="6418" max="6418" width="13.85546875" style="1" customWidth="1"/>
    <col min="6419" max="6419" width="6.28515625" style="1" customWidth="1"/>
    <col min="6420" max="6420" width="12.7109375" style="1" customWidth="1"/>
    <col min="6421" max="6421" width="6.28515625" style="1" customWidth="1"/>
    <col min="6422" max="6422" width="13.28515625" style="1" customWidth="1"/>
    <col min="6423" max="6423" width="9.140625" style="1"/>
    <col min="6424" max="6424" width="13.28515625" style="1" customWidth="1"/>
    <col min="6425" max="6425" width="9.140625" style="1"/>
    <col min="6426" max="6426" width="13" style="1" bestFit="1" customWidth="1"/>
    <col min="6427" max="6428" width="9.140625" style="1"/>
    <col min="6429" max="6429" width="13.7109375" style="1" customWidth="1"/>
    <col min="6430" max="6663" width="9.140625" style="1"/>
    <col min="6664" max="6664" width="10.140625" style="1" bestFit="1" customWidth="1"/>
    <col min="6665" max="6668" width="9.140625" style="1"/>
    <col min="6669" max="6669" width="7" style="1" customWidth="1"/>
    <col min="6670" max="6670" width="8.140625" style="1" customWidth="1"/>
    <col min="6671" max="6671" width="14.7109375" style="1" customWidth="1"/>
    <col min="6672" max="6672" width="12.28515625" style="1" customWidth="1"/>
    <col min="6673" max="6673" width="16.7109375" style="1" customWidth="1"/>
    <col min="6674" max="6674" width="13.85546875" style="1" customWidth="1"/>
    <col min="6675" max="6675" width="6.28515625" style="1" customWidth="1"/>
    <col min="6676" max="6676" width="12.7109375" style="1" customWidth="1"/>
    <col min="6677" max="6677" width="6.28515625" style="1" customWidth="1"/>
    <col min="6678" max="6678" width="13.28515625" style="1" customWidth="1"/>
    <col min="6679" max="6679" width="9.140625" style="1"/>
    <col min="6680" max="6680" width="13.28515625" style="1" customWidth="1"/>
    <col min="6681" max="6681" width="9.140625" style="1"/>
    <col min="6682" max="6682" width="13" style="1" bestFit="1" customWidth="1"/>
    <col min="6683" max="6684" width="9.140625" style="1"/>
    <col min="6685" max="6685" width="13.7109375" style="1" customWidth="1"/>
    <col min="6686" max="6919" width="9.140625" style="1"/>
    <col min="6920" max="6920" width="10.140625" style="1" bestFit="1" customWidth="1"/>
    <col min="6921" max="6924" width="9.140625" style="1"/>
    <col min="6925" max="6925" width="7" style="1" customWidth="1"/>
    <col min="6926" max="6926" width="8.140625" style="1" customWidth="1"/>
    <col min="6927" max="6927" width="14.7109375" style="1" customWidth="1"/>
    <col min="6928" max="6928" width="12.28515625" style="1" customWidth="1"/>
    <col min="6929" max="6929" width="16.7109375" style="1" customWidth="1"/>
    <col min="6930" max="6930" width="13.85546875" style="1" customWidth="1"/>
    <col min="6931" max="6931" width="6.28515625" style="1" customWidth="1"/>
    <col min="6932" max="6932" width="12.7109375" style="1" customWidth="1"/>
    <col min="6933" max="6933" width="6.28515625" style="1" customWidth="1"/>
    <col min="6934" max="6934" width="13.28515625" style="1" customWidth="1"/>
    <col min="6935" max="6935" width="9.140625" style="1"/>
    <col min="6936" max="6936" width="13.28515625" style="1" customWidth="1"/>
    <col min="6937" max="6937" width="9.140625" style="1"/>
    <col min="6938" max="6938" width="13" style="1" bestFit="1" customWidth="1"/>
    <col min="6939" max="6940" width="9.140625" style="1"/>
    <col min="6941" max="6941" width="13.7109375" style="1" customWidth="1"/>
    <col min="6942" max="7175" width="9.140625" style="1"/>
    <col min="7176" max="7176" width="10.140625" style="1" bestFit="1" customWidth="1"/>
    <col min="7177" max="7180" width="9.140625" style="1"/>
    <col min="7181" max="7181" width="7" style="1" customWidth="1"/>
    <col min="7182" max="7182" width="8.140625" style="1" customWidth="1"/>
    <col min="7183" max="7183" width="14.7109375" style="1" customWidth="1"/>
    <col min="7184" max="7184" width="12.28515625" style="1" customWidth="1"/>
    <col min="7185" max="7185" width="16.7109375" style="1" customWidth="1"/>
    <col min="7186" max="7186" width="13.85546875" style="1" customWidth="1"/>
    <col min="7187" max="7187" width="6.28515625" style="1" customWidth="1"/>
    <col min="7188" max="7188" width="12.7109375" style="1" customWidth="1"/>
    <col min="7189" max="7189" width="6.28515625" style="1" customWidth="1"/>
    <col min="7190" max="7190" width="13.28515625" style="1" customWidth="1"/>
    <col min="7191" max="7191" width="9.140625" style="1"/>
    <col min="7192" max="7192" width="13.28515625" style="1" customWidth="1"/>
    <col min="7193" max="7193" width="9.140625" style="1"/>
    <col min="7194" max="7194" width="13" style="1" bestFit="1" customWidth="1"/>
    <col min="7195" max="7196" width="9.140625" style="1"/>
    <col min="7197" max="7197" width="13.7109375" style="1" customWidth="1"/>
    <col min="7198" max="7431" width="9.140625" style="1"/>
    <col min="7432" max="7432" width="10.140625" style="1" bestFit="1" customWidth="1"/>
    <col min="7433" max="7436" width="9.140625" style="1"/>
    <col min="7437" max="7437" width="7" style="1" customWidth="1"/>
    <col min="7438" max="7438" width="8.140625" style="1" customWidth="1"/>
    <col min="7439" max="7439" width="14.7109375" style="1" customWidth="1"/>
    <col min="7440" max="7440" width="12.28515625" style="1" customWidth="1"/>
    <col min="7441" max="7441" width="16.7109375" style="1" customWidth="1"/>
    <col min="7442" max="7442" width="13.85546875" style="1" customWidth="1"/>
    <col min="7443" max="7443" width="6.28515625" style="1" customWidth="1"/>
    <col min="7444" max="7444" width="12.7109375" style="1" customWidth="1"/>
    <col min="7445" max="7445" width="6.28515625" style="1" customWidth="1"/>
    <col min="7446" max="7446" width="13.28515625" style="1" customWidth="1"/>
    <col min="7447" max="7447" width="9.140625" style="1"/>
    <col min="7448" max="7448" width="13.28515625" style="1" customWidth="1"/>
    <col min="7449" max="7449" width="9.140625" style="1"/>
    <col min="7450" max="7450" width="13" style="1" bestFit="1" customWidth="1"/>
    <col min="7451" max="7452" width="9.140625" style="1"/>
    <col min="7453" max="7453" width="13.7109375" style="1" customWidth="1"/>
    <col min="7454" max="7687" width="9.140625" style="1"/>
    <col min="7688" max="7688" width="10.140625" style="1" bestFit="1" customWidth="1"/>
    <col min="7689" max="7692" width="9.140625" style="1"/>
    <col min="7693" max="7693" width="7" style="1" customWidth="1"/>
    <col min="7694" max="7694" width="8.140625" style="1" customWidth="1"/>
    <col min="7695" max="7695" width="14.7109375" style="1" customWidth="1"/>
    <col min="7696" max="7696" width="12.28515625" style="1" customWidth="1"/>
    <col min="7697" max="7697" width="16.7109375" style="1" customWidth="1"/>
    <col min="7698" max="7698" width="13.85546875" style="1" customWidth="1"/>
    <col min="7699" max="7699" width="6.28515625" style="1" customWidth="1"/>
    <col min="7700" max="7700" width="12.7109375" style="1" customWidth="1"/>
    <col min="7701" max="7701" width="6.28515625" style="1" customWidth="1"/>
    <col min="7702" max="7702" width="13.28515625" style="1" customWidth="1"/>
    <col min="7703" max="7703" width="9.140625" style="1"/>
    <col min="7704" max="7704" width="13.28515625" style="1" customWidth="1"/>
    <col min="7705" max="7705" width="9.140625" style="1"/>
    <col min="7706" max="7706" width="13" style="1" bestFit="1" customWidth="1"/>
    <col min="7707" max="7708" width="9.140625" style="1"/>
    <col min="7709" max="7709" width="13.7109375" style="1" customWidth="1"/>
    <col min="7710" max="7943" width="9.140625" style="1"/>
    <col min="7944" max="7944" width="10.140625" style="1" bestFit="1" customWidth="1"/>
    <col min="7945" max="7948" width="9.140625" style="1"/>
    <col min="7949" max="7949" width="7" style="1" customWidth="1"/>
    <col min="7950" max="7950" width="8.140625" style="1" customWidth="1"/>
    <col min="7951" max="7951" width="14.7109375" style="1" customWidth="1"/>
    <col min="7952" max="7952" width="12.28515625" style="1" customWidth="1"/>
    <col min="7953" max="7953" width="16.7109375" style="1" customWidth="1"/>
    <col min="7954" max="7954" width="13.85546875" style="1" customWidth="1"/>
    <col min="7955" max="7955" width="6.28515625" style="1" customWidth="1"/>
    <col min="7956" max="7956" width="12.7109375" style="1" customWidth="1"/>
    <col min="7957" max="7957" width="6.28515625" style="1" customWidth="1"/>
    <col min="7958" max="7958" width="13.28515625" style="1" customWidth="1"/>
    <col min="7959" max="7959" width="9.140625" style="1"/>
    <col min="7960" max="7960" width="13.28515625" style="1" customWidth="1"/>
    <col min="7961" max="7961" width="9.140625" style="1"/>
    <col min="7962" max="7962" width="13" style="1" bestFit="1" customWidth="1"/>
    <col min="7963" max="7964" width="9.140625" style="1"/>
    <col min="7965" max="7965" width="13.7109375" style="1" customWidth="1"/>
    <col min="7966" max="8199" width="9.140625" style="1"/>
    <col min="8200" max="8200" width="10.140625" style="1" bestFit="1" customWidth="1"/>
    <col min="8201" max="8204" width="9.140625" style="1"/>
    <col min="8205" max="8205" width="7" style="1" customWidth="1"/>
    <col min="8206" max="8206" width="8.140625" style="1" customWidth="1"/>
    <col min="8207" max="8207" width="14.7109375" style="1" customWidth="1"/>
    <col min="8208" max="8208" width="12.28515625" style="1" customWidth="1"/>
    <col min="8209" max="8209" width="16.7109375" style="1" customWidth="1"/>
    <col min="8210" max="8210" width="13.85546875" style="1" customWidth="1"/>
    <col min="8211" max="8211" width="6.28515625" style="1" customWidth="1"/>
    <col min="8212" max="8212" width="12.7109375" style="1" customWidth="1"/>
    <col min="8213" max="8213" width="6.28515625" style="1" customWidth="1"/>
    <col min="8214" max="8214" width="13.28515625" style="1" customWidth="1"/>
    <col min="8215" max="8215" width="9.140625" style="1"/>
    <col min="8216" max="8216" width="13.28515625" style="1" customWidth="1"/>
    <col min="8217" max="8217" width="9.140625" style="1"/>
    <col min="8218" max="8218" width="13" style="1" bestFit="1" customWidth="1"/>
    <col min="8219" max="8220" width="9.140625" style="1"/>
    <col min="8221" max="8221" width="13.7109375" style="1" customWidth="1"/>
    <col min="8222" max="8455" width="9.140625" style="1"/>
    <col min="8456" max="8456" width="10.140625" style="1" bestFit="1" customWidth="1"/>
    <col min="8457" max="8460" width="9.140625" style="1"/>
    <col min="8461" max="8461" width="7" style="1" customWidth="1"/>
    <col min="8462" max="8462" width="8.140625" style="1" customWidth="1"/>
    <col min="8463" max="8463" width="14.7109375" style="1" customWidth="1"/>
    <col min="8464" max="8464" width="12.28515625" style="1" customWidth="1"/>
    <col min="8465" max="8465" width="16.7109375" style="1" customWidth="1"/>
    <col min="8466" max="8466" width="13.85546875" style="1" customWidth="1"/>
    <col min="8467" max="8467" width="6.28515625" style="1" customWidth="1"/>
    <col min="8468" max="8468" width="12.7109375" style="1" customWidth="1"/>
    <col min="8469" max="8469" width="6.28515625" style="1" customWidth="1"/>
    <col min="8470" max="8470" width="13.28515625" style="1" customWidth="1"/>
    <col min="8471" max="8471" width="9.140625" style="1"/>
    <col min="8472" max="8472" width="13.28515625" style="1" customWidth="1"/>
    <col min="8473" max="8473" width="9.140625" style="1"/>
    <col min="8474" max="8474" width="13" style="1" bestFit="1" customWidth="1"/>
    <col min="8475" max="8476" width="9.140625" style="1"/>
    <col min="8477" max="8477" width="13.7109375" style="1" customWidth="1"/>
    <col min="8478" max="8711" width="9.140625" style="1"/>
    <col min="8712" max="8712" width="10.140625" style="1" bestFit="1" customWidth="1"/>
    <col min="8713" max="8716" width="9.140625" style="1"/>
    <col min="8717" max="8717" width="7" style="1" customWidth="1"/>
    <col min="8718" max="8718" width="8.140625" style="1" customWidth="1"/>
    <col min="8719" max="8719" width="14.7109375" style="1" customWidth="1"/>
    <col min="8720" max="8720" width="12.28515625" style="1" customWidth="1"/>
    <col min="8721" max="8721" width="16.7109375" style="1" customWidth="1"/>
    <col min="8722" max="8722" width="13.85546875" style="1" customWidth="1"/>
    <col min="8723" max="8723" width="6.28515625" style="1" customWidth="1"/>
    <col min="8724" max="8724" width="12.7109375" style="1" customWidth="1"/>
    <col min="8725" max="8725" width="6.28515625" style="1" customWidth="1"/>
    <col min="8726" max="8726" width="13.28515625" style="1" customWidth="1"/>
    <col min="8727" max="8727" width="9.140625" style="1"/>
    <col min="8728" max="8728" width="13.28515625" style="1" customWidth="1"/>
    <col min="8729" max="8729" width="9.140625" style="1"/>
    <col min="8730" max="8730" width="13" style="1" bestFit="1" customWidth="1"/>
    <col min="8731" max="8732" width="9.140625" style="1"/>
    <col min="8733" max="8733" width="13.7109375" style="1" customWidth="1"/>
    <col min="8734" max="8967" width="9.140625" style="1"/>
    <col min="8968" max="8968" width="10.140625" style="1" bestFit="1" customWidth="1"/>
    <col min="8969" max="8972" width="9.140625" style="1"/>
    <col min="8973" max="8973" width="7" style="1" customWidth="1"/>
    <col min="8974" max="8974" width="8.140625" style="1" customWidth="1"/>
    <col min="8975" max="8975" width="14.7109375" style="1" customWidth="1"/>
    <col min="8976" max="8976" width="12.28515625" style="1" customWidth="1"/>
    <col min="8977" max="8977" width="16.7109375" style="1" customWidth="1"/>
    <col min="8978" max="8978" width="13.85546875" style="1" customWidth="1"/>
    <col min="8979" max="8979" width="6.28515625" style="1" customWidth="1"/>
    <col min="8980" max="8980" width="12.7109375" style="1" customWidth="1"/>
    <col min="8981" max="8981" width="6.28515625" style="1" customWidth="1"/>
    <col min="8982" max="8982" width="13.28515625" style="1" customWidth="1"/>
    <col min="8983" max="8983" width="9.140625" style="1"/>
    <col min="8984" max="8984" width="13.28515625" style="1" customWidth="1"/>
    <col min="8985" max="8985" width="9.140625" style="1"/>
    <col min="8986" max="8986" width="13" style="1" bestFit="1" customWidth="1"/>
    <col min="8987" max="8988" width="9.140625" style="1"/>
    <col min="8989" max="8989" width="13.7109375" style="1" customWidth="1"/>
    <col min="8990" max="9223" width="9.140625" style="1"/>
    <col min="9224" max="9224" width="10.140625" style="1" bestFit="1" customWidth="1"/>
    <col min="9225" max="9228" width="9.140625" style="1"/>
    <col min="9229" max="9229" width="7" style="1" customWidth="1"/>
    <col min="9230" max="9230" width="8.140625" style="1" customWidth="1"/>
    <col min="9231" max="9231" width="14.7109375" style="1" customWidth="1"/>
    <col min="9232" max="9232" width="12.28515625" style="1" customWidth="1"/>
    <col min="9233" max="9233" width="16.7109375" style="1" customWidth="1"/>
    <col min="9234" max="9234" width="13.85546875" style="1" customWidth="1"/>
    <col min="9235" max="9235" width="6.28515625" style="1" customWidth="1"/>
    <col min="9236" max="9236" width="12.7109375" style="1" customWidth="1"/>
    <col min="9237" max="9237" width="6.28515625" style="1" customWidth="1"/>
    <col min="9238" max="9238" width="13.28515625" style="1" customWidth="1"/>
    <col min="9239" max="9239" width="9.140625" style="1"/>
    <col min="9240" max="9240" width="13.28515625" style="1" customWidth="1"/>
    <col min="9241" max="9241" width="9.140625" style="1"/>
    <col min="9242" max="9242" width="13" style="1" bestFit="1" customWidth="1"/>
    <col min="9243" max="9244" width="9.140625" style="1"/>
    <col min="9245" max="9245" width="13.7109375" style="1" customWidth="1"/>
    <col min="9246" max="9479" width="9.140625" style="1"/>
    <col min="9480" max="9480" width="10.140625" style="1" bestFit="1" customWidth="1"/>
    <col min="9481" max="9484" width="9.140625" style="1"/>
    <col min="9485" max="9485" width="7" style="1" customWidth="1"/>
    <col min="9486" max="9486" width="8.140625" style="1" customWidth="1"/>
    <col min="9487" max="9487" width="14.7109375" style="1" customWidth="1"/>
    <col min="9488" max="9488" width="12.28515625" style="1" customWidth="1"/>
    <col min="9489" max="9489" width="16.7109375" style="1" customWidth="1"/>
    <col min="9490" max="9490" width="13.85546875" style="1" customWidth="1"/>
    <col min="9491" max="9491" width="6.28515625" style="1" customWidth="1"/>
    <col min="9492" max="9492" width="12.7109375" style="1" customWidth="1"/>
    <col min="9493" max="9493" width="6.28515625" style="1" customWidth="1"/>
    <col min="9494" max="9494" width="13.28515625" style="1" customWidth="1"/>
    <col min="9495" max="9495" width="9.140625" style="1"/>
    <col min="9496" max="9496" width="13.28515625" style="1" customWidth="1"/>
    <col min="9497" max="9497" width="9.140625" style="1"/>
    <col min="9498" max="9498" width="13" style="1" bestFit="1" customWidth="1"/>
    <col min="9499" max="9500" width="9.140625" style="1"/>
    <col min="9501" max="9501" width="13.7109375" style="1" customWidth="1"/>
    <col min="9502" max="9735" width="9.140625" style="1"/>
    <col min="9736" max="9736" width="10.140625" style="1" bestFit="1" customWidth="1"/>
    <col min="9737" max="9740" width="9.140625" style="1"/>
    <col min="9741" max="9741" width="7" style="1" customWidth="1"/>
    <col min="9742" max="9742" width="8.140625" style="1" customWidth="1"/>
    <col min="9743" max="9743" width="14.7109375" style="1" customWidth="1"/>
    <col min="9744" max="9744" width="12.28515625" style="1" customWidth="1"/>
    <col min="9745" max="9745" width="16.7109375" style="1" customWidth="1"/>
    <col min="9746" max="9746" width="13.85546875" style="1" customWidth="1"/>
    <col min="9747" max="9747" width="6.28515625" style="1" customWidth="1"/>
    <col min="9748" max="9748" width="12.7109375" style="1" customWidth="1"/>
    <col min="9749" max="9749" width="6.28515625" style="1" customWidth="1"/>
    <col min="9750" max="9750" width="13.28515625" style="1" customWidth="1"/>
    <col min="9751" max="9751" width="9.140625" style="1"/>
    <col min="9752" max="9752" width="13.28515625" style="1" customWidth="1"/>
    <col min="9753" max="9753" width="9.140625" style="1"/>
    <col min="9754" max="9754" width="13" style="1" bestFit="1" customWidth="1"/>
    <col min="9755" max="9756" width="9.140625" style="1"/>
    <col min="9757" max="9757" width="13.7109375" style="1" customWidth="1"/>
    <col min="9758" max="9991" width="9.140625" style="1"/>
    <col min="9992" max="9992" width="10.140625" style="1" bestFit="1" customWidth="1"/>
    <col min="9993" max="9996" width="9.140625" style="1"/>
    <col min="9997" max="9997" width="7" style="1" customWidth="1"/>
    <col min="9998" max="9998" width="8.140625" style="1" customWidth="1"/>
    <col min="9999" max="9999" width="14.7109375" style="1" customWidth="1"/>
    <col min="10000" max="10000" width="12.28515625" style="1" customWidth="1"/>
    <col min="10001" max="10001" width="16.7109375" style="1" customWidth="1"/>
    <col min="10002" max="10002" width="13.85546875" style="1" customWidth="1"/>
    <col min="10003" max="10003" width="6.28515625" style="1" customWidth="1"/>
    <col min="10004" max="10004" width="12.7109375" style="1" customWidth="1"/>
    <col min="10005" max="10005" width="6.28515625" style="1" customWidth="1"/>
    <col min="10006" max="10006" width="13.28515625" style="1" customWidth="1"/>
    <col min="10007" max="10007" width="9.140625" style="1"/>
    <col min="10008" max="10008" width="13.28515625" style="1" customWidth="1"/>
    <col min="10009" max="10009" width="9.140625" style="1"/>
    <col min="10010" max="10010" width="13" style="1" bestFit="1" customWidth="1"/>
    <col min="10011" max="10012" width="9.140625" style="1"/>
    <col min="10013" max="10013" width="13.7109375" style="1" customWidth="1"/>
    <col min="10014" max="10247" width="9.140625" style="1"/>
    <col min="10248" max="10248" width="10.140625" style="1" bestFit="1" customWidth="1"/>
    <col min="10249" max="10252" width="9.140625" style="1"/>
    <col min="10253" max="10253" width="7" style="1" customWidth="1"/>
    <col min="10254" max="10254" width="8.140625" style="1" customWidth="1"/>
    <col min="10255" max="10255" width="14.7109375" style="1" customWidth="1"/>
    <col min="10256" max="10256" width="12.28515625" style="1" customWidth="1"/>
    <col min="10257" max="10257" width="16.7109375" style="1" customWidth="1"/>
    <col min="10258" max="10258" width="13.85546875" style="1" customWidth="1"/>
    <col min="10259" max="10259" width="6.28515625" style="1" customWidth="1"/>
    <col min="10260" max="10260" width="12.7109375" style="1" customWidth="1"/>
    <col min="10261" max="10261" width="6.28515625" style="1" customWidth="1"/>
    <col min="10262" max="10262" width="13.28515625" style="1" customWidth="1"/>
    <col min="10263" max="10263" width="9.140625" style="1"/>
    <col min="10264" max="10264" width="13.28515625" style="1" customWidth="1"/>
    <col min="10265" max="10265" width="9.140625" style="1"/>
    <col min="10266" max="10266" width="13" style="1" bestFit="1" customWidth="1"/>
    <col min="10267" max="10268" width="9.140625" style="1"/>
    <col min="10269" max="10269" width="13.7109375" style="1" customWidth="1"/>
    <col min="10270" max="10503" width="9.140625" style="1"/>
    <col min="10504" max="10504" width="10.140625" style="1" bestFit="1" customWidth="1"/>
    <col min="10505" max="10508" width="9.140625" style="1"/>
    <col min="10509" max="10509" width="7" style="1" customWidth="1"/>
    <col min="10510" max="10510" width="8.140625" style="1" customWidth="1"/>
    <col min="10511" max="10511" width="14.7109375" style="1" customWidth="1"/>
    <col min="10512" max="10512" width="12.28515625" style="1" customWidth="1"/>
    <col min="10513" max="10513" width="16.7109375" style="1" customWidth="1"/>
    <col min="10514" max="10514" width="13.85546875" style="1" customWidth="1"/>
    <col min="10515" max="10515" width="6.28515625" style="1" customWidth="1"/>
    <col min="10516" max="10516" width="12.7109375" style="1" customWidth="1"/>
    <col min="10517" max="10517" width="6.28515625" style="1" customWidth="1"/>
    <col min="10518" max="10518" width="13.28515625" style="1" customWidth="1"/>
    <col min="10519" max="10519" width="9.140625" style="1"/>
    <col min="10520" max="10520" width="13.28515625" style="1" customWidth="1"/>
    <col min="10521" max="10521" width="9.140625" style="1"/>
    <col min="10522" max="10522" width="13" style="1" bestFit="1" customWidth="1"/>
    <col min="10523" max="10524" width="9.140625" style="1"/>
    <col min="10525" max="10525" width="13.7109375" style="1" customWidth="1"/>
    <col min="10526" max="10759" width="9.140625" style="1"/>
    <col min="10760" max="10760" width="10.140625" style="1" bestFit="1" customWidth="1"/>
    <col min="10761" max="10764" width="9.140625" style="1"/>
    <col min="10765" max="10765" width="7" style="1" customWidth="1"/>
    <col min="10766" max="10766" width="8.140625" style="1" customWidth="1"/>
    <col min="10767" max="10767" width="14.7109375" style="1" customWidth="1"/>
    <col min="10768" max="10768" width="12.28515625" style="1" customWidth="1"/>
    <col min="10769" max="10769" width="16.7109375" style="1" customWidth="1"/>
    <col min="10770" max="10770" width="13.85546875" style="1" customWidth="1"/>
    <col min="10771" max="10771" width="6.28515625" style="1" customWidth="1"/>
    <col min="10772" max="10772" width="12.7109375" style="1" customWidth="1"/>
    <col min="10773" max="10773" width="6.28515625" style="1" customWidth="1"/>
    <col min="10774" max="10774" width="13.28515625" style="1" customWidth="1"/>
    <col min="10775" max="10775" width="9.140625" style="1"/>
    <col min="10776" max="10776" width="13.28515625" style="1" customWidth="1"/>
    <col min="10777" max="10777" width="9.140625" style="1"/>
    <col min="10778" max="10778" width="13" style="1" bestFit="1" customWidth="1"/>
    <col min="10779" max="10780" width="9.140625" style="1"/>
    <col min="10781" max="10781" width="13.7109375" style="1" customWidth="1"/>
    <col min="10782" max="11015" width="9.140625" style="1"/>
    <col min="11016" max="11016" width="10.140625" style="1" bestFit="1" customWidth="1"/>
    <col min="11017" max="11020" width="9.140625" style="1"/>
    <col min="11021" max="11021" width="7" style="1" customWidth="1"/>
    <col min="11022" max="11022" width="8.140625" style="1" customWidth="1"/>
    <col min="11023" max="11023" width="14.7109375" style="1" customWidth="1"/>
    <col min="11024" max="11024" width="12.28515625" style="1" customWidth="1"/>
    <col min="11025" max="11025" width="16.7109375" style="1" customWidth="1"/>
    <col min="11026" max="11026" width="13.85546875" style="1" customWidth="1"/>
    <col min="11027" max="11027" width="6.28515625" style="1" customWidth="1"/>
    <col min="11028" max="11028" width="12.7109375" style="1" customWidth="1"/>
    <col min="11029" max="11029" width="6.28515625" style="1" customWidth="1"/>
    <col min="11030" max="11030" width="13.28515625" style="1" customWidth="1"/>
    <col min="11031" max="11031" width="9.140625" style="1"/>
    <col min="11032" max="11032" width="13.28515625" style="1" customWidth="1"/>
    <col min="11033" max="11033" width="9.140625" style="1"/>
    <col min="11034" max="11034" width="13" style="1" bestFit="1" customWidth="1"/>
    <col min="11035" max="11036" width="9.140625" style="1"/>
    <col min="11037" max="11037" width="13.7109375" style="1" customWidth="1"/>
    <col min="11038" max="11271" width="9.140625" style="1"/>
    <col min="11272" max="11272" width="10.140625" style="1" bestFit="1" customWidth="1"/>
    <col min="11273" max="11276" width="9.140625" style="1"/>
    <col min="11277" max="11277" width="7" style="1" customWidth="1"/>
    <col min="11278" max="11278" width="8.140625" style="1" customWidth="1"/>
    <col min="11279" max="11279" width="14.7109375" style="1" customWidth="1"/>
    <col min="11280" max="11280" width="12.28515625" style="1" customWidth="1"/>
    <col min="11281" max="11281" width="16.7109375" style="1" customWidth="1"/>
    <col min="11282" max="11282" width="13.85546875" style="1" customWidth="1"/>
    <col min="11283" max="11283" width="6.28515625" style="1" customWidth="1"/>
    <col min="11284" max="11284" width="12.7109375" style="1" customWidth="1"/>
    <col min="11285" max="11285" width="6.28515625" style="1" customWidth="1"/>
    <col min="11286" max="11286" width="13.28515625" style="1" customWidth="1"/>
    <col min="11287" max="11287" width="9.140625" style="1"/>
    <col min="11288" max="11288" width="13.28515625" style="1" customWidth="1"/>
    <col min="11289" max="11289" width="9.140625" style="1"/>
    <col min="11290" max="11290" width="13" style="1" bestFit="1" customWidth="1"/>
    <col min="11291" max="11292" width="9.140625" style="1"/>
    <col min="11293" max="11293" width="13.7109375" style="1" customWidth="1"/>
    <col min="11294" max="11527" width="9.140625" style="1"/>
    <col min="11528" max="11528" width="10.140625" style="1" bestFit="1" customWidth="1"/>
    <col min="11529" max="11532" width="9.140625" style="1"/>
    <col min="11533" max="11533" width="7" style="1" customWidth="1"/>
    <col min="11534" max="11534" width="8.140625" style="1" customWidth="1"/>
    <col min="11535" max="11535" width="14.7109375" style="1" customWidth="1"/>
    <col min="11536" max="11536" width="12.28515625" style="1" customWidth="1"/>
    <col min="11537" max="11537" width="16.7109375" style="1" customWidth="1"/>
    <col min="11538" max="11538" width="13.85546875" style="1" customWidth="1"/>
    <col min="11539" max="11539" width="6.28515625" style="1" customWidth="1"/>
    <col min="11540" max="11540" width="12.7109375" style="1" customWidth="1"/>
    <col min="11541" max="11541" width="6.28515625" style="1" customWidth="1"/>
    <col min="11542" max="11542" width="13.28515625" style="1" customWidth="1"/>
    <col min="11543" max="11543" width="9.140625" style="1"/>
    <col min="11544" max="11544" width="13.28515625" style="1" customWidth="1"/>
    <col min="11545" max="11545" width="9.140625" style="1"/>
    <col min="11546" max="11546" width="13" style="1" bestFit="1" customWidth="1"/>
    <col min="11547" max="11548" width="9.140625" style="1"/>
    <col min="11549" max="11549" width="13.7109375" style="1" customWidth="1"/>
    <col min="11550" max="11783" width="9.140625" style="1"/>
    <col min="11784" max="11784" width="10.140625" style="1" bestFit="1" customWidth="1"/>
    <col min="11785" max="11788" width="9.140625" style="1"/>
    <col min="11789" max="11789" width="7" style="1" customWidth="1"/>
    <col min="11790" max="11790" width="8.140625" style="1" customWidth="1"/>
    <col min="11791" max="11791" width="14.7109375" style="1" customWidth="1"/>
    <col min="11792" max="11792" width="12.28515625" style="1" customWidth="1"/>
    <col min="11793" max="11793" width="16.7109375" style="1" customWidth="1"/>
    <col min="11794" max="11794" width="13.85546875" style="1" customWidth="1"/>
    <col min="11795" max="11795" width="6.28515625" style="1" customWidth="1"/>
    <col min="11796" max="11796" width="12.7109375" style="1" customWidth="1"/>
    <col min="11797" max="11797" width="6.28515625" style="1" customWidth="1"/>
    <col min="11798" max="11798" width="13.28515625" style="1" customWidth="1"/>
    <col min="11799" max="11799" width="9.140625" style="1"/>
    <col min="11800" max="11800" width="13.28515625" style="1" customWidth="1"/>
    <col min="11801" max="11801" width="9.140625" style="1"/>
    <col min="11802" max="11802" width="13" style="1" bestFit="1" customWidth="1"/>
    <col min="11803" max="11804" width="9.140625" style="1"/>
    <col min="11805" max="11805" width="13.7109375" style="1" customWidth="1"/>
    <col min="11806" max="12039" width="9.140625" style="1"/>
    <col min="12040" max="12040" width="10.140625" style="1" bestFit="1" customWidth="1"/>
    <col min="12041" max="12044" width="9.140625" style="1"/>
    <col min="12045" max="12045" width="7" style="1" customWidth="1"/>
    <col min="12046" max="12046" width="8.140625" style="1" customWidth="1"/>
    <col min="12047" max="12047" width="14.7109375" style="1" customWidth="1"/>
    <col min="12048" max="12048" width="12.28515625" style="1" customWidth="1"/>
    <col min="12049" max="12049" width="16.7109375" style="1" customWidth="1"/>
    <col min="12050" max="12050" width="13.85546875" style="1" customWidth="1"/>
    <col min="12051" max="12051" width="6.28515625" style="1" customWidth="1"/>
    <col min="12052" max="12052" width="12.7109375" style="1" customWidth="1"/>
    <col min="12053" max="12053" width="6.28515625" style="1" customWidth="1"/>
    <col min="12054" max="12054" width="13.28515625" style="1" customWidth="1"/>
    <col min="12055" max="12055" width="9.140625" style="1"/>
    <col min="12056" max="12056" width="13.28515625" style="1" customWidth="1"/>
    <col min="12057" max="12057" width="9.140625" style="1"/>
    <col min="12058" max="12058" width="13" style="1" bestFit="1" customWidth="1"/>
    <col min="12059" max="12060" width="9.140625" style="1"/>
    <col min="12061" max="12061" width="13.7109375" style="1" customWidth="1"/>
    <col min="12062" max="12295" width="9.140625" style="1"/>
    <col min="12296" max="12296" width="10.140625" style="1" bestFit="1" customWidth="1"/>
    <col min="12297" max="12300" width="9.140625" style="1"/>
    <col min="12301" max="12301" width="7" style="1" customWidth="1"/>
    <col min="12302" max="12302" width="8.140625" style="1" customWidth="1"/>
    <col min="12303" max="12303" width="14.7109375" style="1" customWidth="1"/>
    <col min="12304" max="12304" width="12.28515625" style="1" customWidth="1"/>
    <col min="12305" max="12305" width="16.7109375" style="1" customWidth="1"/>
    <col min="12306" max="12306" width="13.85546875" style="1" customWidth="1"/>
    <col min="12307" max="12307" width="6.28515625" style="1" customWidth="1"/>
    <col min="12308" max="12308" width="12.7109375" style="1" customWidth="1"/>
    <col min="12309" max="12309" width="6.28515625" style="1" customWidth="1"/>
    <col min="12310" max="12310" width="13.28515625" style="1" customWidth="1"/>
    <col min="12311" max="12311" width="9.140625" style="1"/>
    <col min="12312" max="12312" width="13.28515625" style="1" customWidth="1"/>
    <col min="12313" max="12313" width="9.140625" style="1"/>
    <col min="12314" max="12314" width="13" style="1" bestFit="1" customWidth="1"/>
    <col min="12315" max="12316" width="9.140625" style="1"/>
    <col min="12317" max="12317" width="13.7109375" style="1" customWidth="1"/>
    <col min="12318" max="12551" width="9.140625" style="1"/>
    <col min="12552" max="12552" width="10.140625" style="1" bestFit="1" customWidth="1"/>
    <col min="12553" max="12556" width="9.140625" style="1"/>
    <col min="12557" max="12557" width="7" style="1" customWidth="1"/>
    <col min="12558" max="12558" width="8.140625" style="1" customWidth="1"/>
    <col min="12559" max="12559" width="14.7109375" style="1" customWidth="1"/>
    <col min="12560" max="12560" width="12.28515625" style="1" customWidth="1"/>
    <col min="12561" max="12561" width="16.7109375" style="1" customWidth="1"/>
    <col min="12562" max="12562" width="13.85546875" style="1" customWidth="1"/>
    <col min="12563" max="12563" width="6.28515625" style="1" customWidth="1"/>
    <col min="12564" max="12564" width="12.7109375" style="1" customWidth="1"/>
    <col min="12565" max="12565" width="6.28515625" style="1" customWidth="1"/>
    <col min="12566" max="12566" width="13.28515625" style="1" customWidth="1"/>
    <col min="12567" max="12567" width="9.140625" style="1"/>
    <col min="12568" max="12568" width="13.28515625" style="1" customWidth="1"/>
    <col min="12569" max="12569" width="9.140625" style="1"/>
    <col min="12570" max="12570" width="13" style="1" bestFit="1" customWidth="1"/>
    <col min="12571" max="12572" width="9.140625" style="1"/>
    <col min="12573" max="12573" width="13.7109375" style="1" customWidth="1"/>
    <col min="12574" max="12807" width="9.140625" style="1"/>
    <col min="12808" max="12808" width="10.140625" style="1" bestFit="1" customWidth="1"/>
    <col min="12809" max="12812" width="9.140625" style="1"/>
    <col min="12813" max="12813" width="7" style="1" customWidth="1"/>
    <col min="12814" max="12814" width="8.140625" style="1" customWidth="1"/>
    <col min="12815" max="12815" width="14.7109375" style="1" customWidth="1"/>
    <col min="12816" max="12816" width="12.28515625" style="1" customWidth="1"/>
    <col min="12817" max="12817" width="16.7109375" style="1" customWidth="1"/>
    <col min="12818" max="12818" width="13.85546875" style="1" customWidth="1"/>
    <col min="12819" max="12819" width="6.28515625" style="1" customWidth="1"/>
    <col min="12820" max="12820" width="12.7109375" style="1" customWidth="1"/>
    <col min="12821" max="12821" width="6.28515625" style="1" customWidth="1"/>
    <col min="12822" max="12822" width="13.28515625" style="1" customWidth="1"/>
    <col min="12823" max="12823" width="9.140625" style="1"/>
    <col min="12824" max="12824" width="13.28515625" style="1" customWidth="1"/>
    <col min="12825" max="12825" width="9.140625" style="1"/>
    <col min="12826" max="12826" width="13" style="1" bestFit="1" customWidth="1"/>
    <col min="12827" max="12828" width="9.140625" style="1"/>
    <col min="12829" max="12829" width="13.7109375" style="1" customWidth="1"/>
    <col min="12830" max="13063" width="9.140625" style="1"/>
    <col min="13064" max="13064" width="10.140625" style="1" bestFit="1" customWidth="1"/>
    <col min="13065" max="13068" width="9.140625" style="1"/>
    <col min="13069" max="13069" width="7" style="1" customWidth="1"/>
    <col min="13070" max="13070" width="8.140625" style="1" customWidth="1"/>
    <col min="13071" max="13071" width="14.7109375" style="1" customWidth="1"/>
    <col min="13072" max="13072" width="12.28515625" style="1" customWidth="1"/>
    <col min="13073" max="13073" width="16.7109375" style="1" customWidth="1"/>
    <col min="13074" max="13074" width="13.85546875" style="1" customWidth="1"/>
    <col min="13075" max="13075" width="6.28515625" style="1" customWidth="1"/>
    <col min="13076" max="13076" width="12.7109375" style="1" customWidth="1"/>
    <col min="13077" max="13077" width="6.28515625" style="1" customWidth="1"/>
    <col min="13078" max="13078" width="13.28515625" style="1" customWidth="1"/>
    <col min="13079" max="13079" width="9.140625" style="1"/>
    <col min="13080" max="13080" width="13.28515625" style="1" customWidth="1"/>
    <col min="13081" max="13081" width="9.140625" style="1"/>
    <col min="13082" max="13082" width="13" style="1" bestFit="1" customWidth="1"/>
    <col min="13083" max="13084" width="9.140625" style="1"/>
    <col min="13085" max="13085" width="13.7109375" style="1" customWidth="1"/>
    <col min="13086" max="13319" width="9.140625" style="1"/>
    <col min="13320" max="13320" width="10.140625" style="1" bestFit="1" customWidth="1"/>
    <col min="13321" max="13324" width="9.140625" style="1"/>
    <col min="13325" max="13325" width="7" style="1" customWidth="1"/>
    <col min="13326" max="13326" width="8.140625" style="1" customWidth="1"/>
    <col min="13327" max="13327" width="14.7109375" style="1" customWidth="1"/>
    <col min="13328" max="13328" width="12.28515625" style="1" customWidth="1"/>
    <col min="13329" max="13329" width="16.7109375" style="1" customWidth="1"/>
    <col min="13330" max="13330" width="13.85546875" style="1" customWidth="1"/>
    <col min="13331" max="13331" width="6.28515625" style="1" customWidth="1"/>
    <col min="13332" max="13332" width="12.7109375" style="1" customWidth="1"/>
    <col min="13333" max="13333" width="6.28515625" style="1" customWidth="1"/>
    <col min="13334" max="13334" width="13.28515625" style="1" customWidth="1"/>
    <col min="13335" max="13335" width="9.140625" style="1"/>
    <col min="13336" max="13336" width="13.28515625" style="1" customWidth="1"/>
    <col min="13337" max="13337" width="9.140625" style="1"/>
    <col min="13338" max="13338" width="13" style="1" bestFit="1" customWidth="1"/>
    <col min="13339" max="13340" width="9.140625" style="1"/>
    <col min="13341" max="13341" width="13.7109375" style="1" customWidth="1"/>
    <col min="13342" max="13575" width="9.140625" style="1"/>
    <col min="13576" max="13576" width="10.140625" style="1" bestFit="1" customWidth="1"/>
    <col min="13577" max="13580" width="9.140625" style="1"/>
    <col min="13581" max="13581" width="7" style="1" customWidth="1"/>
    <col min="13582" max="13582" width="8.140625" style="1" customWidth="1"/>
    <col min="13583" max="13583" width="14.7109375" style="1" customWidth="1"/>
    <col min="13584" max="13584" width="12.28515625" style="1" customWidth="1"/>
    <col min="13585" max="13585" width="16.7109375" style="1" customWidth="1"/>
    <col min="13586" max="13586" width="13.85546875" style="1" customWidth="1"/>
    <col min="13587" max="13587" width="6.28515625" style="1" customWidth="1"/>
    <col min="13588" max="13588" width="12.7109375" style="1" customWidth="1"/>
    <col min="13589" max="13589" width="6.28515625" style="1" customWidth="1"/>
    <col min="13590" max="13590" width="13.28515625" style="1" customWidth="1"/>
    <col min="13591" max="13591" width="9.140625" style="1"/>
    <col min="13592" max="13592" width="13.28515625" style="1" customWidth="1"/>
    <col min="13593" max="13593" width="9.140625" style="1"/>
    <col min="13594" max="13594" width="13" style="1" bestFit="1" customWidth="1"/>
    <col min="13595" max="13596" width="9.140625" style="1"/>
    <col min="13597" max="13597" width="13.7109375" style="1" customWidth="1"/>
    <col min="13598" max="13831" width="9.140625" style="1"/>
    <col min="13832" max="13832" width="10.140625" style="1" bestFit="1" customWidth="1"/>
    <col min="13833" max="13836" width="9.140625" style="1"/>
    <col min="13837" max="13837" width="7" style="1" customWidth="1"/>
    <col min="13838" max="13838" width="8.140625" style="1" customWidth="1"/>
    <col min="13839" max="13839" width="14.7109375" style="1" customWidth="1"/>
    <col min="13840" max="13840" width="12.28515625" style="1" customWidth="1"/>
    <col min="13841" max="13841" width="16.7109375" style="1" customWidth="1"/>
    <col min="13842" max="13842" width="13.85546875" style="1" customWidth="1"/>
    <col min="13843" max="13843" width="6.28515625" style="1" customWidth="1"/>
    <col min="13844" max="13844" width="12.7109375" style="1" customWidth="1"/>
    <col min="13845" max="13845" width="6.28515625" style="1" customWidth="1"/>
    <col min="13846" max="13846" width="13.28515625" style="1" customWidth="1"/>
    <col min="13847" max="13847" width="9.140625" style="1"/>
    <col min="13848" max="13848" width="13.28515625" style="1" customWidth="1"/>
    <col min="13849" max="13849" width="9.140625" style="1"/>
    <col min="13850" max="13850" width="13" style="1" bestFit="1" customWidth="1"/>
    <col min="13851" max="13852" width="9.140625" style="1"/>
    <col min="13853" max="13853" width="13.7109375" style="1" customWidth="1"/>
    <col min="13854" max="14087" width="9.140625" style="1"/>
    <col min="14088" max="14088" width="10.140625" style="1" bestFit="1" customWidth="1"/>
    <col min="14089" max="14092" width="9.140625" style="1"/>
    <col min="14093" max="14093" width="7" style="1" customWidth="1"/>
    <col min="14094" max="14094" width="8.140625" style="1" customWidth="1"/>
    <col min="14095" max="14095" width="14.7109375" style="1" customWidth="1"/>
    <col min="14096" max="14096" width="12.28515625" style="1" customWidth="1"/>
    <col min="14097" max="14097" width="16.7109375" style="1" customWidth="1"/>
    <col min="14098" max="14098" width="13.85546875" style="1" customWidth="1"/>
    <col min="14099" max="14099" width="6.28515625" style="1" customWidth="1"/>
    <col min="14100" max="14100" width="12.7109375" style="1" customWidth="1"/>
    <col min="14101" max="14101" width="6.28515625" style="1" customWidth="1"/>
    <col min="14102" max="14102" width="13.28515625" style="1" customWidth="1"/>
    <col min="14103" max="14103" width="9.140625" style="1"/>
    <col min="14104" max="14104" width="13.28515625" style="1" customWidth="1"/>
    <col min="14105" max="14105" width="9.140625" style="1"/>
    <col min="14106" max="14106" width="13" style="1" bestFit="1" customWidth="1"/>
    <col min="14107" max="14108" width="9.140625" style="1"/>
    <col min="14109" max="14109" width="13.7109375" style="1" customWidth="1"/>
    <col min="14110" max="14343" width="9.140625" style="1"/>
    <col min="14344" max="14344" width="10.140625" style="1" bestFit="1" customWidth="1"/>
    <col min="14345" max="14348" width="9.140625" style="1"/>
    <col min="14349" max="14349" width="7" style="1" customWidth="1"/>
    <col min="14350" max="14350" width="8.140625" style="1" customWidth="1"/>
    <col min="14351" max="14351" width="14.7109375" style="1" customWidth="1"/>
    <col min="14352" max="14352" width="12.28515625" style="1" customWidth="1"/>
    <col min="14353" max="14353" width="16.7109375" style="1" customWidth="1"/>
    <col min="14354" max="14354" width="13.85546875" style="1" customWidth="1"/>
    <col min="14355" max="14355" width="6.28515625" style="1" customWidth="1"/>
    <col min="14356" max="14356" width="12.7109375" style="1" customWidth="1"/>
    <col min="14357" max="14357" width="6.28515625" style="1" customWidth="1"/>
    <col min="14358" max="14358" width="13.28515625" style="1" customWidth="1"/>
    <col min="14359" max="14359" width="9.140625" style="1"/>
    <col min="14360" max="14360" width="13.28515625" style="1" customWidth="1"/>
    <col min="14361" max="14361" width="9.140625" style="1"/>
    <col min="14362" max="14362" width="13" style="1" bestFit="1" customWidth="1"/>
    <col min="14363" max="14364" width="9.140625" style="1"/>
    <col min="14365" max="14365" width="13.7109375" style="1" customWidth="1"/>
    <col min="14366" max="14599" width="9.140625" style="1"/>
    <col min="14600" max="14600" width="10.140625" style="1" bestFit="1" customWidth="1"/>
    <col min="14601" max="14604" width="9.140625" style="1"/>
    <col min="14605" max="14605" width="7" style="1" customWidth="1"/>
    <col min="14606" max="14606" width="8.140625" style="1" customWidth="1"/>
    <col min="14607" max="14607" width="14.7109375" style="1" customWidth="1"/>
    <col min="14608" max="14608" width="12.28515625" style="1" customWidth="1"/>
    <col min="14609" max="14609" width="16.7109375" style="1" customWidth="1"/>
    <col min="14610" max="14610" width="13.85546875" style="1" customWidth="1"/>
    <col min="14611" max="14611" width="6.28515625" style="1" customWidth="1"/>
    <col min="14612" max="14612" width="12.7109375" style="1" customWidth="1"/>
    <col min="14613" max="14613" width="6.28515625" style="1" customWidth="1"/>
    <col min="14614" max="14614" width="13.28515625" style="1" customWidth="1"/>
    <col min="14615" max="14615" width="9.140625" style="1"/>
    <col min="14616" max="14616" width="13.28515625" style="1" customWidth="1"/>
    <col min="14617" max="14617" width="9.140625" style="1"/>
    <col min="14618" max="14618" width="13" style="1" bestFit="1" customWidth="1"/>
    <col min="14619" max="14620" width="9.140625" style="1"/>
    <col min="14621" max="14621" width="13.7109375" style="1" customWidth="1"/>
    <col min="14622" max="14855" width="9.140625" style="1"/>
    <col min="14856" max="14856" width="10.140625" style="1" bestFit="1" customWidth="1"/>
    <col min="14857" max="14860" width="9.140625" style="1"/>
    <col min="14861" max="14861" width="7" style="1" customWidth="1"/>
    <col min="14862" max="14862" width="8.140625" style="1" customWidth="1"/>
    <col min="14863" max="14863" width="14.7109375" style="1" customWidth="1"/>
    <col min="14864" max="14864" width="12.28515625" style="1" customWidth="1"/>
    <col min="14865" max="14865" width="16.7109375" style="1" customWidth="1"/>
    <col min="14866" max="14866" width="13.85546875" style="1" customWidth="1"/>
    <col min="14867" max="14867" width="6.28515625" style="1" customWidth="1"/>
    <col min="14868" max="14868" width="12.7109375" style="1" customWidth="1"/>
    <col min="14869" max="14869" width="6.28515625" style="1" customWidth="1"/>
    <col min="14870" max="14870" width="13.28515625" style="1" customWidth="1"/>
    <col min="14871" max="14871" width="9.140625" style="1"/>
    <col min="14872" max="14872" width="13.28515625" style="1" customWidth="1"/>
    <col min="14873" max="14873" width="9.140625" style="1"/>
    <col min="14874" max="14874" width="13" style="1" bestFit="1" customWidth="1"/>
    <col min="14875" max="14876" width="9.140625" style="1"/>
    <col min="14877" max="14877" width="13.7109375" style="1" customWidth="1"/>
    <col min="14878" max="15111" width="9.140625" style="1"/>
    <col min="15112" max="15112" width="10.140625" style="1" bestFit="1" customWidth="1"/>
    <col min="15113" max="15116" width="9.140625" style="1"/>
    <col min="15117" max="15117" width="7" style="1" customWidth="1"/>
    <col min="15118" max="15118" width="8.140625" style="1" customWidth="1"/>
    <col min="15119" max="15119" width="14.7109375" style="1" customWidth="1"/>
    <col min="15120" max="15120" width="12.28515625" style="1" customWidth="1"/>
    <col min="15121" max="15121" width="16.7109375" style="1" customWidth="1"/>
    <col min="15122" max="15122" width="13.85546875" style="1" customWidth="1"/>
    <col min="15123" max="15123" width="6.28515625" style="1" customWidth="1"/>
    <col min="15124" max="15124" width="12.7109375" style="1" customWidth="1"/>
    <col min="15125" max="15125" width="6.28515625" style="1" customWidth="1"/>
    <col min="15126" max="15126" width="13.28515625" style="1" customWidth="1"/>
    <col min="15127" max="15127" width="9.140625" style="1"/>
    <col min="15128" max="15128" width="13.28515625" style="1" customWidth="1"/>
    <col min="15129" max="15129" width="9.140625" style="1"/>
    <col min="15130" max="15130" width="13" style="1" bestFit="1" customWidth="1"/>
    <col min="15131" max="15132" width="9.140625" style="1"/>
    <col min="15133" max="15133" width="13.7109375" style="1" customWidth="1"/>
    <col min="15134" max="15367" width="9.140625" style="1"/>
    <col min="15368" max="15368" width="10.140625" style="1" bestFit="1" customWidth="1"/>
    <col min="15369" max="15372" width="9.140625" style="1"/>
    <col min="15373" max="15373" width="7" style="1" customWidth="1"/>
    <col min="15374" max="15374" width="8.140625" style="1" customWidth="1"/>
    <col min="15375" max="15375" width="14.7109375" style="1" customWidth="1"/>
    <col min="15376" max="15376" width="12.28515625" style="1" customWidth="1"/>
    <col min="15377" max="15377" width="16.7109375" style="1" customWidth="1"/>
    <col min="15378" max="15378" width="13.85546875" style="1" customWidth="1"/>
    <col min="15379" max="15379" width="6.28515625" style="1" customWidth="1"/>
    <col min="15380" max="15380" width="12.7109375" style="1" customWidth="1"/>
    <col min="15381" max="15381" width="6.28515625" style="1" customWidth="1"/>
    <col min="15382" max="15382" width="13.28515625" style="1" customWidth="1"/>
    <col min="15383" max="15383" width="9.140625" style="1"/>
    <col min="15384" max="15384" width="13.28515625" style="1" customWidth="1"/>
    <col min="15385" max="15385" width="9.140625" style="1"/>
    <col min="15386" max="15386" width="13" style="1" bestFit="1" customWidth="1"/>
    <col min="15387" max="15388" width="9.140625" style="1"/>
    <col min="15389" max="15389" width="13.7109375" style="1" customWidth="1"/>
    <col min="15390" max="15623" width="9.140625" style="1"/>
    <col min="15624" max="15624" width="10.140625" style="1" bestFit="1" customWidth="1"/>
    <col min="15625" max="15628" width="9.140625" style="1"/>
    <col min="15629" max="15629" width="7" style="1" customWidth="1"/>
    <col min="15630" max="15630" width="8.140625" style="1" customWidth="1"/>
    <col min="15631" max="15631" width="14.7109375" style="1" customWidth="1"/>
    <col min="15632" max="15632" width="12.28515625" style="1" customWidth="1"/>
    <col min="15633" max="15633" width="16.7109375" style="1" customWidth="1"/>
    <col min="15634" max="15634" width="13.85546875" style="1" customWidth="1"/>
    <col min="15635" max="15635" width="6.28515625" style="1" customWidth="1"/>
    <col min="15636" max="15636" width="12.7109375" style="1" customWidth="1"/>
    <col min="15637" max="15637" width="6.28515625" style="1" customWidth="1"/>
    <col min="15638" max="15638" width="13.28515625" style="1" customWidth="1"/>
    <col min="15639" max="15639" width="9.140625" style="1"/>
    <col min="15640" max="15640" width="13.28515625" style="1" customWidth="1"/>
    <col min="15641" max="15641" width="9.140625" style="1"/>
    <col min="15642" max="15642" width="13" style="1" bestFit="1" customWidth="1"/>
    <col min="15643" max="15644" width="9.140625" style="1"/>
    <col min="15645" max="15645" width="13.7109375" style="1" customWidth="1"/>
    <col min="15646" max="15879" width="9.140625" style="1"/>
    <col min="15880" max="15880" width="10.140625" style="1" bestFit="1" customWidth="1"/>
    <col min="15881" max="15884" width="9.140625" style="1"/>
    <col min="15885" max="15885" width="7" style="1" customWidth="1"/>
    <col min="15886" max="15886" width="8.140625" style="1" customWidth="1"/>
    <col min="15887" max="15887" width="14.7109375" style="1" customWidth="1"/>
    <col min="15888" max="15888" width="12.28515625" style="1" customWidth="1"/>
    <col min="15889" max="15889" width="16.7109375" style="1" customWidth="1"/>
    <col min="15890" max="15890" width="13.85546875" style="1" customWidth="1"/>
    <col min="15891" max="15891" width="6.28515625" style="1" customWidth="1"/>
    <col min="15892" max="15892" width="12.7109375" style="1" customWidth="1"/>
    <col min="15893" max="15893" width="6.28515625" style="1" customWidth="1"/>
    <col min="15894" max="15894" width="13.28515625" style="1" customWidth="1"/>
    <col min="15895" max="15895" width="9.140625" style="1"/>
    <col min="15896" max="15896" width="13.28515625" style="1" customWidth="1"/>
    <col min="15897" max="15897" width="9.140625" style="1"/>
    <col min="15898" max="15898" width="13" style="1" bestFit="1" customWidth="1"/>
    <col min="15899" max="15900" width="9.140625" style="1"/>
    <col min="15901" max="15901" width="13.7109375" style="1" customWidth="1"/>
    <col min="15902" max="16135" width="9.140625" style="1"/>
    <col min="16136" max="16136" width="10.140625" style="1" bestFit="1" customWidth="1"/>
    <col min="16137" max="16140" width="9.140625" style="1"/>
    <col min="16141" max="16141" width="7" style="1" customWidth="1"/>
    <col min="16142" max="16142" width="8.140625" style="1" customWidth="1"/>
    <col min="16143" max="16143" width="14.7109375" style="1" customWidth="1"/>
    <col min="16144" max="16144" width="12.28515625" style="1" customWidth="1"/>
    <col min="16145" max="16145" width="16.7109375" style="1" customWidth="1"/>
    <col min="16146" max="16146" width="13.85546875" style="1" customWidth="1"/>
    <col min="16147" max="16147" width="6.28515625" style="1" customWidth="1"/>
    <col min="16148" max="16148" width="12.7109375" style="1" customWidth="1"/>
    <col min="16149" max="16149" width="6.28515625" style="1" customWidth="1"/>
    <col min="16150" max="16150" width="13.28515625" style="1" customWidth="1"/>
    <col min="16151" max="16151" width="9.140625" style="1"/>
    <col min="16152" max="16152" width="13.28515625" style="1" customWidth="1"/>
    <col min="16153" max="16153" width="9.140625" style="1"/>
    <col min="16154" max="16154" width="13" style="1" bestFit="1" customWidth="1"/>
    <col min="16155" max="16156" width="9.140625" style="1"/>
    <col min="16157" max="16157" width="13.7109375" style="1" customWidth="1"/>
    <col min="16158" max="16384" width="9.140625" style="1"/>
  </cols>
  <sheetData>
    <row r="13" spans="21:24" ht="28.5" customHeight="1">
      <c r="U13" s="99"/>
      <c r="V13" s="214"/>
      <c r="W13" s="214"/>
      <c r="X13" s="214"/>
    </row>
    <row r="14" spans="21:24" ht="15" customHeight="1">
      <c r="V14" s="214"/>
      <c r="W14" s="214"/>
      <c r="X14" s="214"/>
    </row>
    <row r="15" spans="21:24" ht="15" customHeight="1">
      <c r="V15" s="214"/>
      <c r="W15" s="214"/>
      <c r="X15" s="214"/>
    </row>
    <row r="16" spans="21:24" ht="24" customHeight="1">
      <c r="V16" s="214"/>
      <c r="W16" s="214"/>
      <c r="X16" s="214"/>
    </row>
    <row r="17" spans="1:24" ht="15" customHeight="1"/>
    <row r="20" spans="1:24" ht="27">
      <c r="U20" s="99"/>
      <c r="V20" s="213"/>
      <c r="W20" s="213"/>
      <c r="X20" s="213"/>
    </row>
    <row r="21" spans="1:24" ht="23.25" customHeight="1">
      <c r="V21" s="213"/>
      <c r="W21" s="213"/>
      <c r="X21" s="213"/>
    </row>
    <row r="22" spans="1:24" ht="15" customHeight="1">
      <c r="V22" s="213"/>
      <c r="W22" s="213"/>
      <c r="X22" s="213"/>
    </row>
    <row r="23" spans="1:24" ht="15" customHeight="1">
      <c r="V23" s="213"/>
      <c r="W23" s="213"/>
      <c r="X23" s="213"/>
    </row>
    <row r="24" spans="1:24" ht="15" customHeight="1"/>
    <row r="25" spans="1:24" ht="45.75" customHeight="1">
      <c r="P25" s="21"/>
    </row>
    <row r="26" spans="1:24" ht="45.75" customHeight="1">
      <c r="P26" s="21"/>
    </row>
    <row r="27" spans="1:24" ht="45.75" customHeight="1">
      <c r="P27" s="21"/>
    </row>
    <row r="28" spans="1:24" ht="45.75" customHeight="1">
      <c r="P28" s="21"/>
    </row>
    <row r="29" spans="1:24" ht="14.45" customHeight="1"/>
    <row r="30" spans="1:24" ht="49.15" customHeight="1">
      <c r="A30" s="48"/>
      <c r="S30" s="48"/>
      <c r="T30" s="48"/>
      <c r="U30" s="81"/>
    </row>
    <row r="31" spans="1:24" ht="21.75" customHeight="1">
      <c r="A31" s="48"/>
      <c r="U31" s="99"/>
      <c r="V31" s="215"/>
      <c r="W31" s="215"/>
      <c r="X31" s="215"/>
    </row>
    <row r="32" spans="1:24" ht="40.5" customHeight="1">
      <c r="A32" s="48"/>
      <c r="C32" s="3"/>
      <c r="D32" s="3"/>
      <c r="E32" s="3"/>
      <c r="F32" s="3"/>
      <c r="G32" s="3"/>
      <c r="V32" s="215"/>
      <c r="W32" s="215"/>
      <c r="X32" s="215"/>
    </row>
    <row r="33" spans="1:24" ht="15" customHeight="1">
      <c r="A33" s="48"/>
      <c r="C33" s="3"/>
      <c r="D33" s="3"/>
      <c r="E33" s="3"/>
      <c r="F33" s="3"/>
      <c r="G33" s="3"/>
      <c r="J33" s="3"/>
      <c r="K33" s="3"/>
      <c r="L33" s="3"/>
      <c r="M33" s="3"/>
      <c r="V33" s="215"/>
      <c r="W33" s="215"/>
      <c r="X33" s="215"/>
    </row>
    <row r="34" spans="1:24" ht="37.5" customHeight="1">
      <c r="A34" s="48"/>
      <c r="C34" s="3"/>
      <c r="D34" s="3"/>
      <c r="E34" s="3"/>
      <c r="F34" s="3"/>
      <c r="G34" s="3"/>
      <c r="H34" s="3"/>
      <c r="I34" s="3"/>
      <c r="J34" s="3"/>
      <c r="K34" s="3"/>
      <c r="L34" s="3"/>
      <c r="M34" s="3"/>
      <c r="S34" s="48"/>
      <c r="T34" s="48"/>
      <c r="U34" s="81"/>
    </row>
    <row r="35" spans="1:24" ht="18.75" customHeight="1">
      <c r="A35" s="48"/>
      <c r="C35" s="3"/>
      <c r="D35" s="3"/>
      <c r="E35" s="3"/>
      <c r="F35" s="3"/>
      <c r="G35" s="3"/>
      <c r="H35" s="22">
        <v>121</v>
      </c>
      <c r="I35" s="23"/>
      <c r="J35" s="3"/>
      <c r="K35" s="3"/>
      <c r="L35" s="3"/>
      <c r="M35" s="3"/>
      <c r="S35" s="48"/>
      <c r="T35" s="48"/>
    </row>
    <row r="36" spans="1:24" ht="36.75" customHeight="1">
      <c r="A36" s="48"/>
      <c r="C36" s="3"/>
      <c r="D36" s="3"/>
      <c r="E36" s="3"/>
      <c r="F36" s="3"/>
      <c r="G36" s="3"/>
      <c r="J36" s="3"/>
      <c r="K36" s="3"/>
      <c r="L36" s="3"/>
      <c r="M36" s="3"/>
      <c r="S36" s="48"/>
      <c r="U36" s="81"/>
    </row>
    <row r="37" spans="1:24" ht="21" customHeight="1">
      <c r="A37" s="48"/>
      <c r="C37" s="217"/>
      <c r="D37" s="217"/>
      <c r="E37" s="216"/>
      <c r="F37" s="217"/>
      <c r="G37" s="217"/>
      <c r="H37" s="216"/>
      <c r="I37" s="217"/>
      <c r="J37" s="217"/>
      <c r="K37" s="216"/>
      <c r="L37" s="217"/>
      <c r="M37" s="217"/>
      <c r="N37" s="216"/>
      <c r="O37" s="217"/>
      <c r="P37" s="216"/>
      <c r="Q37" s="214"/>
      <c r="R37" s="214"/>
      <c r="S37" s="214"/>
      <c r="U37" s="81"/>
    </row>
    <row r="38" spans="1:24" ht="39" customHeight="1">
      <c r="A38" s="48"/>
      <c r="C38" s="217"/>
      <c r="D38" s="217"/>
      <c r="E38" s="216"/>
      <c r="F38" s="217"/>
      <c r="G38" s="217"/>
      <c r="H38" s="216"/>
      <c r="I38" s="217"/>
      <c r="J38" s="217"/>
      <c r="K38" s="216"/>
      <c r="L38" s="217"/>
      <c r="M38" s="217"/>
      <c r="N38" s="216"/>
      <c r="O38" s="217"/>
      <c r="P38" s="216"/>
      <c r="Q38" s="214"/>
      <c r="R38" s="214"/>
      <c r="S38" s="214"/>
      <c r="U38" s="81"/>
    </row>
    <row r="39" spans="1:24" ht="43.5" customHeight="1">
      <c r="A39" s="48"/>
      <c r="D39" s="3"/>
      <c r="E39" s="3"/>
      <c r="F39" s="3"/>
      <c r="G39" s="3"/>
      <c r="H39" s="3"/>
      <c r="I39" s="3"/>
      <c r="J39" s="3"/>
      <c r="K39" s="3"/>
      <c r="L39" s="3"/>
      <c r="M39" s="3"/>
      <c r="N39" s="3"/>
      <c r="S39" s="48"/>
      <c r="U39" s="81"/>
    </row>
    <row r="40" spans="1:24" ht="25.5" customHeight="1">
      <c r="A40" s="48"/>
      <c r="B40" s="48"/>
      <c r="C40" s="50"/>
      <c r="D40" s="50"/>
      <c r="E40" s="50"/>
      <c r="F40" s="50"/>
      <c r="G40" s="50"/>
      <c r="H40" s="50"/>
      <c r="I40" s="50"/>
      <c r="J40" s="50"/>
      <c r="K40" s="218"/>
      <c r="L40" s="50"/>
      <c r="M40" s="50"/>
      <c r="N40" s="48"/>
      <c r="O40" s="48"/>
      <c r="P40" s="48"/>
      <c r="Q40" s="48"/>
      <c r="R40" s="48"/>
      <c r="S40" s="48"/>
      <c r="T40" s="48"/>
      <c r="U40" s="81"/>
    </row>
    <row r="41" spans="1:24" ht="40.5" customHeight="1">
      <c r="A41" s="48"/>
      <c r="B41" s="48"/>
      <c r="C41" s="50"/>
      <c r="D41" s="50"/>
      <c r="E41" s="50"/>
      <c r="F41" s="50"/>
      <c r="G41" s="50"/>
      <c r="H41" s="50"/>
      <c r="I41" s="50"/>
      <c r="J41" s="50"/>
      <c r="K41" s="218"/>
      <c r="L41" s="50"/>
      <c r="M41" s="50"/>
      <c r="N41" s="48"/>
      <c r="O41" s="48"/>
      <c r="P41" s="48"/>
      <c r="Q41" s="48"/>
      <c r="R41" s="48"/>
      <c r="S41" s="48"/>
      <c r="T41" s="48"/>
      <c r="U41" s="81"/>
    </row>
    <row r="42" spans="1:24" ht="27.75" customHeight="1">
      <c r="C42" s="3"/>
      <c r="D42" s="3"/>
      <c r="E42" s="177"/>
      <c r="F42" s="177"/>
      <c r="G42" s="177"/>
      <c r="H42" s="177"/>
      <c r="I42" s="3"/>
      <c r="J42" s="3"/>
      <c r="K42" s="3"/>
      <c r="L42" s="3"/>
      <c r="M42" s="3"/>
    </row>
    <row r="43" spans="1:24" ht="27" customHeight="1">
      <c r="C43" s="3"/>
      <c r="D43" s="3"/>
      <c r="E43" s="177"/>
      <c r="F43" s="177"/>
      <c r="G43" s="177"/>
      <c r="H43" s="177"/>
      <c r="I43" s="3"/>
      <c r="J43" s="3"/>
      <c r="K43" s="3"/>
      <c r="L43" s="3"/>
      <c r="M43" s="3"/>
      <c r="N43" s="3"/>
      <c r="O43" s="3"/>
      <c r="P43" s="3"/>
      <c r="Q43" s="3"/>
      <c r="R43" s="3"/>
      <c r="S43" s="3"/>
      <c r="T43" s="3"/>
    </row>
    <row r="44" spans="1:24" ht="15" customHeight="1">
      <c r="C44" s="3"/>
      <c r="D44" s="3"/>
      <c r="E44" s="3"/>
      <c r="F44" s="3"/>
      <c r="G44" s="3"/>
      <c r="H44" s="3"/>
      <c r="I44" s="3"/>
      <c r="J44" s="3"/>
      <c r="K44" s="3"/>
      <c r="L44" s="3"/>
      <c r="M44" s="4"/>
      <c r="N44" s="6"/>
      <c r="O44" s="6"/>
      <c r="P44" s="6"/>
      <c r="Q44" s="4"/>
      <c r="R44" s="4"/>
      <c r="S44" s="3"/>
      <c r="T44" s="3"/>
    </row>
    <row r="45" spans="1:24">
      <c r="M45" s="4"/>
      <c r="N45" s="6"/>
      <c r="O45" s="6"/>
      <c r="P45" s="6"/>
      <c r="Q45" s="4"/>
      <c r="R45" s="4"/>
    </row>
    <row r="46" spans="1:24">
      <c r="M46" s="4"/>
      <c r="N46" s="6"/>
      <c r="O46" s="6"/>
      <c r="P46" s="6"/>
      <c r="Q46" s="4"/>
      <c r="R46" s="4"/>
    </row>
    <row r="47" spans="1:24">
      <c r="M47" s="4"/>
      <c r="N47" s="6"/>
      <c r="O47" s="6"/>
      <c r="P47" s="6"/>
      <c r="Q47" s="4"/>
      <c r="R47" s="4"/>
    </row>
    <row r="48" spans="1:24">
      <c r="M48" s="4"/>
      <c r="N48" s="6"/>
      <c r="O48" s="6"/>
      <c r="P48" s="6"/>
      <c r="Q48" s="4"/>
      <c r="R48" s="4"/>
    </row>
    <row r="49" spans="13:21">
      <c r="M49" s="4"/>
      <c r="N49" s="5"/>
      <c r="O49" s="5"/>
      <c r="P49" s="4"/>
      <c r="Q49" s="4"/>
      <c r="R49" s="4"/>
    </row>
    <row r="50" spans="13:21">
      <c r="M50" s="4"/>
      <c r="N50" s="5"/>
      <c r="O50" s="5"/>
      <c r="P50" s="4"/>
      <c r="Q50" s="4"/>
      <c r="R50" s="4"/>
    </row>
    <row r="53" spans="13:21">
      <c r="U53" s="80"/>
    </row>
  </sheetData>
  <mergeCells count="17">
    <mergeCell ref="C37:D38"/>
    <mergeCell ref="I37:J38"/>
    <mergeCell ref="K40:K41"/>
    <mergeCell ref="E42:F43"/>
    <mergeCell ref="G42:H43"/>
    <mergeCell ref="N37:N38"/>
    <mergeCell ref="O37:O38"/>
    <mergeCell ref="E37:E38"/>
    <mergeCell ref="F37:G38"/>
    <mergeCell ref="H37:H38"/>
    <mergeCell ref="K37:K38"/>
    <mergeCell ref="L37:M38"/>
    <mergeCell ref="V20:X23"/>
    <mergeCell ref="V13:X16"/>
    <mergeCell ref="Q37:S38"/>
    <mergeCell ref="V31:X33"/>
    <mergeCell ref="P37:P38"/>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9:X52"/>
  <sheetViews>
    <sheetView zoomScale="50" zoomScaleNormal="50" workbookViewId="0">
      <selection activeCell="J37" sqref="J37"/>
    </sheetView>
  </sheetViews>
  <sheetFormatPr defaultColWidth="9.140625" defaultRowHeight="15"/>
  <cols>
    <col min="1" max="5" width="9.140625" style="1"/>
    <col min="6" max="6" width="21.7109375" style="1" customWidth="1"/>
    <col min="7" max="7" width="23.42578125" style="1" customWidth="1"/>
    <col min="8" max="8" width="27.7109375" style="1" customWidth="1"/>
    <col min="9" max="11" width="9.140625" style="1"/>
    <col min="12" max="12" width="13.7109375" style="1" customWidth="1"/>
    <col min="13" max="13" width="12.42578125" style="1" customWidth="1"/>
    <col min="14" max="16" width="11.140625" style="1" customWidth="1"/>
    <col min="17" max="17" width="12.28515625" style="1" customWidth="1"/>
    <col min="18" max="18" width="13" style="1" customWidth="1"/>
    <col min="19" max="19" width="11.42578125" style="1" customWidth="1"/>
    <col min="20" max="20" width="11.140625" style="1" customWidth="1"/>
    <col min="21" max="21" width="12.28515625" style="1" customWidth="1"/>
    <col min="22" max="22" width="10.42578125" style="1" customWidth="1"/>
    <col min="23" max="23" width="13.7109375" style="1" customWidth="1"/>
    <col min="24" max="24" width="27.28515625" style="1" customWidth="1"/>
    <col min="25" max="25" width="13.42578125" style="1" customWidth="1"/>
    <col min="26" max="261" width="9.140625" style="1"/>
    <col min="262" max="262" width="21.7109375" style="1" customWidth="1"/>
    <col min="263" max="263" width="23.42578125" style="1" customWidth="1"/>
    <col min="264" max="264" width="27.7109375" style="1" customWidth="1"/>
    <col min="265" max="267" width="9.140625" style="1"/>
    <col min="268" max="268" width="13.7109375" style="1" customWidth="1"/>
    <col min="269" max="269" width="12.42578125" style="1" customWidth="1"/>
    <col min="270" max="272" width="11.140625" style="1" customWidth="1"/>
    <col min="273" max="273" width="12.28515625" style="1" customWidth="1"/>
    <col min="274" max="274" width="13" style="1" customWidth="1"/>
    <col min="275" max="275" width="11.42578125" style="1" customWidth="1"/>
    <col min="276" max="276" width="11.140625" style="1" customWidth="1"/>
    <col min="277" max="277" width="12.28515625" style="1" customWidth="1"/>
    <col min="278" max="278" width="10.42578125" style="1" customWidth="1"/>
    <col min="279" max="279" width="13.7109375" style="1" customWidth="1"/>
    <col min="280" max="280" width="27.28515625" style="1" customWidth="1"/>
    <col min="281" max="281" width="13.42578125" style="1" customWidth="1"/>
    <col min="282" max="517" width="9.140625" style="1"/>
    <col min="518" max="518" width="21.7109375" style="1" customWidth="1"/>
    <col min="519" max="519" width="23.42578125" style="1" customWidth="1"/>
    <col min="520" max="520" width="27.7109375" style="1" customWidth="1"/>
    <col min="521" max="523" width="9.140625" style="1"/>
    <col min="524" max="524" width="13.7109375" style="1" customWidth="1"/>
    <col min="525" max="525" width="12.42578125" style="1" customWidth="1"/>
    <col min="526" max="528" width="11.140625" style="1" customWidth="1"/>
    <col min="529" max="529" width="12.28515625" style="1" customWidth="1"/>
    <col min="530" max="530" width="13" style="1" customWidth="1"/>
    <col min="531" max="531" width="11.42578125" style="1" customWidth="1"/>
    <col min="532" max="532" width="11.140625" style="1" customWidth="1"/>
    <col min="533" max="533" width="12.28515625" style="1" customWidth="1"/>
    <col min="534" max="534" width="10.42578125" style="1" customWidth="1"/>
    <col min="535" max="535" width="13.7109375" style="1" customWidth="1"/>
    <col min="536" max="536" width="27.28515625" style="1" customWidth="1"/>
    <col min="537" max="537" width="13.42578125" style="1" customWidth="1"/>
    <col min="538" max="773" width="9.140625" style="1"/>
    <col min="774" max="774" width="21.7109375" style="1" customWidth="1"/>
    <col min="775" max="775" width="23.42578125" style="1" customWidth="1"/>
    <col min="776" max="776" width="27.7109375" style="1" customWidth="1"/>
    <col min="777" max="779" width="9.140625" style="1"/>
    <col min="780" max="780" width="13.7109375" style="1" customWidth="1"/>
    <col min="781" max="781" width="12.42578125" style="1" customWidth="1"/>
    <col min="782" max="784" width="11.140625" style="1" customWidth="1"/>
    <col min="785" max="785" width="12.28515625" style="1" customWidth="1"/>
    <col min="786" max="786" width="13" style="1" customWidth="1"/>
    <col min="787" max="787" width="11.42578125" style="1" customWidth="1"/>
    <col min="788" max="788" width="11.140625" style="1" customWidth="1"/>
    <col min="789" max="789" width="12.28515625" style="1" customWidth="1"/>
    <col min="790" max="790" width="10.42578125" style="1" customWidth="1"/>
    <col min="791" max="791" width="13.7109375" style="1" customWidth="1"/>
    <col min="792" max="792" width="27.28515625" style="1" customWidth="1"/>
    <col min="793" max="793" width="13.42578125" style="1" customWidth="1"/>
    <col min="794" max="1029" width="9.140625" style="1"/>
    <col min="1030" max="1030" width="21.7109375" style="1" customWidth="1"/>
    <col min="1031" max="1031" width="23.42578125" style="1" customWidth="1"/>
    <col min="1032" max="1032" width="27.7109375" style="1" customWidth="1"/>
    <col min="1033" max="1035" width="9.140625" style="1"/>
    <col min="1036" max="1036" width="13.7109375" style="1" customWidth="1"/>
    <col min="1037" max="1037" width="12.42578125" style="1" customWidth="1"/>
    <col min="1038" max="1040" width="11.140625" style="1" customWidth="1"/>
    <col min="1041" max="1041" width="12.28515625" style="1" customWidth="1"/>
    <col min="1042" max="1042" width="13" style="1" customWidth="1"/>
    <col min="1043" max="1043" width="11.42578125" style="1" customWidth="1"/>
    <col min="1044" max="1044" width="11.140625" style="1" customWidth="1"/>
    <col min="1045" max="1045" width="12.28515625" style="1" customWidth="1"/>
    <col min="1046" max="1046" width="10.42578125" style="1" customWidth="1"/>
    <col min="1047" max="1047" width="13.7109375" style="1" customWidth="1"/>
    <col min="1048" max="1048" width="27.28515625" style="1" customWidth="1"/>
    <col min="1049" max="1049" width="13.42578125" style="1" customWidth="1"/>
    <col min="1050" max="1285" width="9.140625" style="1"/>
    <col min="1286" max="1286" width="21.7109375" style="1" customWidth="1"/>
    <col min="1287" max="1287" width="23.42578125" style="1" customWidth="1"/>
    <col min="1288" max="1288" width="27.7109375" style="1" customWidth="1"/>
    <col min="1289" max="1291" width="9.140625" style="1"/>
    <col min="1292" max="1292" width="13.7109375" style="1" customWidth="1"/>
    <col min="1293" max="1293" width="12.42578125" style="1" customWidth="1"/>
    <col min="1294" max="1296" width="11.140625" style="1" customWidth="1"/>
    <col min="1297" max="1297" width="12.28515625" style="1" customWidth="1"/>
    <col min="1298" max="1298" width="13" style="1" customWidth="1"/>
    <col min="1299" max="1299" width="11.42578125" style="1" customWidth="1"/>
    <col min="1300" max="1300" width="11.140625" style="1" customWidth="1"/>
    <col min="1301" max="1301" width="12.28515625" style="1" customWidth="1"/>
    <col min="1302" max="1302" width="10.42578125" style="1" customWidth="1"/>
    <col min="1303" max="1303" width="13.7109375" style="1" customWidth="1"/>
    <col min="1304" max="1304" width="27.28515625" style="1" customWidth="1"/>
    <col min="1305" max="1305" width="13.42578125" style="1" customWidth="1"/>
    <col min="1306" max="1541" width="9.140625" style="1"/>
    <col min="1542" max="1542" width="21.7109375" style="1" customWidth="1"/>
    <col min="1543" max="1543" width="23.42578125" style="1" customWidth="1"/>
    <col min="1544" max="1544" width="27.7109375" style="1" customWidth="1"/>
    <col min="1545" max="1547" width="9.140625" style="1"/>
    <col min="1548" max="1548" width="13.7109375" style="1" customWidth="1"/>
    <col min="1549" max="1549" width="12.42578125" style="1" customWidth="1"/>
    <col min="1550" max="1552" width="11.140625" style="1" customWidth="1"/>
    <col min="1553" max="1553" width="12.28515625" style="1" customWidth="1"/>
    <col min="1554" max="1554" width="13" style="1" customWidth="1"/>
    <col min="1555" max="1555" width="11.42578125" style="1" customWidth="1"/>
    <col min="1556" max="1556" width="11.140625" style="1" customWidth="1"/>
    <col min="1557" max="1557" width="12.28515625" style="1" customWidth="1"/>
    <col min="1558" max="1558" width="10.42578125" style="1" customWidth="1"/>
    <col min="1559" max="1559" width="13.7109375" style="1" customWidth="1"/>
    <col min="1560" max="1560" width="27.28515625" style="1" customWidth="1"/>
    <col min="1561" max="1561" width="13.42578125" style="1" customWidth="1"/>
    <col min="1562" max="1797" width="9.140625" style="1"/>
    <col min="1798" max="1798" width="21.7109375" style="1" customWidth="1"/>
    <col min="1799" max="1799" width="23.42578125" style="1" customWidth="1"/>
    <col min="1800" max="1800" width="27.7109375" style="1" customWidth="1"/>
    <col min="1801" max="1803" width="9.140625" style="1"/>
    <col min="1804" max="1804" width="13.7109375" style="1" customWidth="1"/>
    <col min="1805" max="1805" width="12.42578125" style="1" customWidth="1"/>
    <col min="1806" max="1808" width="11.140625" style="1" customWidth="1"/>
    <col min="1809" max="1809" width="12.28515625" style="1" customWidth="1"/>
    <col min="1810" max="1810" width="13" style="1" customWidth="1"/>
    <col min="1811" max="1811" width="11.42578125" style="1" customWidth="1"/>
    <col min="1812" max="1812" width="11.140625" style="1" customWidth="1"/>
    <col min="1813" max="1813" width="12.28515625" style="1" customWidth="1"/>
    <col min="1814" max="1814" width="10.42578125" style="1" customWidth="1"/>
    <col min="1815" max="1815" width="13.7109375" style="1" customWidth="1"/>
    <col min="1816" max="1816" width="27.28515625" style="1" customWidth="1"/>
    <col min="1817" max="1817" width="13.42578125" style="1" customWidth="1"/>
    <col min="1818" max="2053" width="9.140625" style="1"/>
    <col min="2054" max="2054" width="21.7109375" style="1" customWidth="1"/>
    <col min="2055" max="2055" width="23.42578125" style="1" customWidth="1"/>
    <col min="2056" max="2056" width="27.7109375" style="1" customWidth="1"/>
    <col min="2057" max="2059" width="9.140625" style="1"/>
    <col min="2060" max="2060" width="13.7109375" style="1" customWidth="1"/>
    <col min="2061" max="2061" width="12.42578125" style="1" customWidth="1"/>
    <col min="2062" max="2064" width="11.140625" style="1" customWidth="1"/>
    <col min="2065" max="2065" width="12.28515625" style="1" customWidth="1"/>
    <col min="2066" max="2066" width="13" style="1" customWidth="1"/>
    <col min="2067" max="2067" width="11.42578125" style="1" customWidth="1"/>
    <col min="2068" max="2068" width="11.140625" style="1" customWidth="1"/>
    <col min="2069" max="2069" width="12.28515625" style="1" customWidth="1"/>
    <col min="2070" max="2070" width="10.42578125" style="1" customWidth="1"/>
    <col min="2071" max="2071" width="13.7109375" style="1" customWidth="1"/>
    <col min="2072" max="2072" width="27.28515625" style="1" customWidth="1"/>
    <col min="2073" max="2073" width="13.42578125" style="1" customWidth="1"/>
    <col min="2074" max="2309" width="9.140625" style="1"/>
    <col min="2310" max="2310" width="21.7109375" style="1" customWidth="1"/>
    <col min="2311" max="2311" width="23.42578125" style="1" customWidth="1"/>
    <col min="2312" max="2312" width="27.7109375" style="1" customWidth="1"/>
    <col min="2313" max="2315" width="9.140625" style="1"/>
    <col min="2316" max="2316" width="13.7109375" style="1" customWidth="1"/>
    <col min="2317" max="2317" width="12.42578125" style="1" customWidth="1"/>
    <col min="2318" max="2320" width="11.140625" style="1" customWidth="1"/>
    <col min="2321" max="2321" width="12.28515625" style="1" customWidth="1"/>
    <col min="2322" max="2322" width="13" style="1" customWidth="1"/>
    <col min="2323" max="2323" width="11.42578125" style="1" customWidth="1"/>
    <col min="2324" max="2324" width="11.140625" style="1" customWidth="1"/>
    <col min="2325" max="2325" width="12.28515625" style="1" customWidth="1"/>
    <col min="2326" max="2326" width="10.42578125" style="1" customWidth="1"/>
    <col min="2327" max="2327" width="13.7109375" style="1" customWidth="1"/>
    <col min="2328" max="2328" width="27.28515625" style="1" customWidth="1"/>
    <col min="2329" max="2329" width="13.42578125" style="1" customWidth="1"/>
    <col min="2330" max="2565" width="9.140625" style="1"/>
    <col min="2566" max="2566" width="21.7109375" style="1" customWidth="1"/>
    <col min="2567" max="2567" width="23.42578125" style="1" customWidth="1"/>
    <col min="2568" max="2568" width="27.7109375" style="1" customWidth="1"/>
    <col min="2569" max="2571" width="9.140625" style="1"/>
    <col min="2572" max="2572" width="13.7109375" style="1" customWidth="1"/>
    <col min="2573" max="2573" width="12.42578125" style="1" customWidth="1"/>
    <col min="2574" max="2576" width="11.140625" style="1" customWidth="1"/>
    <col min="2577" max="2577" width="12.28515625" style="1" customWidth="1"/>
    <col min="2578" max="2578" width="13" style="1" customWidth="1"/>
    <col min="2579" max="2579" width="11.42578125" style="1" customWidth="1"/>
    <col min="2580" max="2580" width="11.140625" style="1" customWidth="1"/>
    <col min="2581" max="2581" width="12.28515625" style="1" customWidth="1"/>
    <col min="2582" max="2582" width="10.42578125" style="1" customWidth="1"/>
    <col min="2583" max="2583" width="13.7109375" style="1" customWidth="1"/>
    <col min="2584" max="2584" width="27.28515625" style="1" customWidth="1"/>
    <col min="2585" max="2585" width="13.42578125" style="1" customWidth="1"/>
    <col min="2586" max="2821" width="9.140625" style="1"/>
    <col min="2822" max="2822" width="21.7109375" style="1" customWidth="1"/>
    <col min="2823" max="2823" width="23.42578125" style="1" customWidth="1"/>
    <col min="2824" max="2824" width="27.7109375" style="1" customWidth="1"/>
    <col min="2825" max="2827" width="9.140625" style="1"/>
    <col min="2828" max="2828" width="13.7109375" style="1" customWidth="1"/>
    <col min="2829" max="2829" width="12.42578125" style="1" customWidth="1"/>
    <col min="2830" max="2832" width="11.140625" style="1" customWidth="1"/>
    <col min="2833" max="2833" width="12.28515625" style="1" customWidth="1"/>
    <col min="2834" max="2834" width="13" style="1" customWidth="1"/>
    <col min="2835" max="2835" width="11.42578125" style="1" customWidth="1"/>
    <col min="2836" max="2836" width="11.140625" style="1" customWidth="1"/>
    <col min="2837" max="2837" width="12.28515625" style="1" customWidth="1"/>
    <col min="2838" max="2838" width="10.42578125" style="1" customWidth="1"/>
    <col min="2839" max="2839" width="13.7109375" style="1" customWidth="1"/>
    <col min="2840" max="2840" width="27.28515625" style="1" customWidth="1"/>
    <col min="2841" max="2841" width="13.42578125" style="1" customWidth="1"/>
    <col min="2842" max="3077" width="9.140625" style="1"/>
    <col min="3078" max="3078" width="21.7109375" style="1" customWidth="1"/>
    <col min="3079" max="3079" width="23.42578125" style="1" customWidth="1"/>
    <col min="3080" max="3080" width="27.7109375" style="1" customWidth="1"/>
    <col min="3081" max="3083" width="9.140625" style="1"/>
    <col min="3084" max="3084" width="13.7109375" style="1" customWidth="1"/>
    <col min="3085" max="3085" width="12.42578125" style="1" customWidth="1"/>
    <col min="3086" max="3088" width="11.140625" style="1" customWidth="1"/>
    <col min="3089" max="3089" width="12.28515625" style="1" customWidth="1"/>
    <col min="3090" max="3090" width="13" style="1" customWidth="1"/>
    <col min="3091" max="3091" width="11.42578125" style="1" customWidth="1"/>
    <col min="3092" max="3092" width="11.140625" style="1" customWidth="1"/>
    <col min="3093" max="3093" width="12.28515625" style="1" customWidth="1"/>
    <col min="3094" max="3094" width="10.42578125" style="1" customWidth="1"/>
    <col min="3095" max="3095" width="13.7109375" style="1" customWidth="1"/>
    <col min="3096" max="3096" width="27.28515625" style="1" customWidth="1"/>
    <col min="3097" max="3097" width="13.42578125" style="1" customWidth="1"/>
    <col min="3098" max="3333" width="9.140625" style="1"/>
    <col min="3334" max="3334" width="21.7109375" style="1" customWidth="1"/>
    <col min="3335" max="3335" width="23.42578125" style="1" customWidth="1"/>
    <col min="3336" max="3336" width="27.7109375" style="1" customWidth="1"/>
    <col min="3337" max="3339" width="9.140625" style="1"/>
    <col min="3340" max="3340" width="13.7109375" style="1" customWidth="1"/>
    <col min="3341" max="3341" width="12.42578125" style="1" customWidth="1"/>
    <col min="3342" max="3344" width="11.140625" style="1" customWidth="1"/>
    <col min="3345" max="3345" width="12.28515625" style="1" customWidth="1"/>
    <col min="3346" max="3346" width="13" style="1" customWidth="1"/>
    <col min="3347" max="3347" width="11.42578125" style="1" customWidth="1"/>
    <col min="3348" max="3348" width="11.140625" style="1" customWidth="1"/>
    <col min="3349" max="3349" width="12.28515625" style="1" customWidth="1"/>
    <col min="3350" max="3350" width="10.42578125" style="1" customWidth="1"/>
    <col min="3351" max="3351" width="13.7109375" style="1" customWidth="1"/>
    <col min="3352" max="3352" width="27.28515625" style="1" customWidth="1"/>
    <col min="3353" max="3353" width="13.42578125" style="1" customWidth="1"/>
    <col min="3354" max="3589" width="9.140625" style="1"/>
    <col min="3590" max="3590" width="21.7109375" style="1" customWidth="1"/>
    <col min="3591" max="3591" width="23.42578125" style="1" customWidth="1"/>
    <col min="3592" max="3592" width="27.7109375" style="1" customWidth="1"/>
    <col min="3593" max="3595" width="9.140625" style="1"/>
    <col min="3596" max="3596" width="13.7109375" style="1" customWidth="1"/>
    <col min="3597" max="3597" width="12.42578125" style="1" customWidth="1"/>
    <col min="3598" max="3600" width="11.140625" style="1" customWidth="1"/>
    <col min="3601" max="3601" width="12.28515625" style="1" customWidth="1"/>
    <col min="3602" max="3602" width="13" style="1" customWidth="1"/>
    <col min="3603" max="3603" width="11.42578125" style="1" customWidth="1"/>
    <col min="3604" max="3604" width="11.140625" style="1" customWidth="1"/>
    <col min="3605" max="3605" width="12.28515625" style="1" customWidth="1"/>
    <col min="3606" max="3606" width="10.42578125" style="1" customWidth="1"/>
    <col min="3607" max="3607" width="13.7109375" style="1" customWidth="1"/>
    <col min="3608" max="3608" width="27.28515625" style="1" customWidth="1"/>
    <col min="3609" max="3609" width="13.42578125" style="1" customWidth="1"/>
    <col min="3610" max="3845" width="9.140625" style="1"/>
    <col min="3846" max="3846" width="21.7109375" style="1" customWidth="1"/>
    <col min="3847" max="3847" width="23.42578125" style="1" customWidth="1"/>
    <col min="3848" max="3848" width="27.7109375" style="1" customWidth="1"/>
    <col min="3849" max="3851" width="9.140625" style="1"/>
    <col min="3852" max="3852" width="13.7109375" style="1" customWidth="1"/>
    <col min="3853" max="3853" width="12.42578125" style="1" customWidth="1"/>
    <col min="3854" max="3856" width="11.140625" style="1" customWidth="1"/>
    <col min="3857" max="3857" width="12.28515625" style="1" customWidth="1"/>
    <col min="3858" max="3858" width="13" style="1" customWidth="1"/>
    <col min="3859" max="3859" width="11.42578125" style="1" customWidth="1"/>
    <col min="3860" max="3860" width="11.140625" style="1" customWidth="1"/>
    <col min="3861" max="3861" width="12.28515625" style="1" customWidth="1"/>
    <col min="3862" max="3862" width="10.42578125" style="1" customWidth="1"/>
    <col min="3863" max="3863" width="13.7109375" style="1" customWidth="1"/>
    <col min="3864" max="3864" width="27.28515625" style="1" customWidth="1"/>
    <col min="3865" max="3865" width="13.42578125" style="1" customWidth="1"/>
    <col min="3866" max="4101" width="9.140625" style="1"/>
    <col min="4102" max="4102" width="21.7109375" style="1" customWidth="1"/>
    <col min="4103" max="4103" width="23.42578125" style="1" customWidth="1"/>
    <col min="4104" max="4104" width="27.7109375" style="1" customWidth="1"/>
    <col min="4105" max="4107" width="9.140625" style="1"/>
    <col min="4108" max="4108" width="13.7109375" style="1" customWidth="1"/>
    <col min="4109" max="4109" width="12.42578125" style="1" customWidth="1"/>
    <col min="4110" max="4112" width="11.140625" style="1" customWidth="1"/>
    <col min="4113" max="4113" width="12.28515625" style="1" customWidth="1"/>
    <col min="4114" max="4114" width="13" style="1" customWidth="1"/>
    <col min="4115" max="4115" width="11.42578125" style="1" customWidth="1"/>
    <col min="4116" max="4116" width="11.140625" style="1" customWidth="1"/>
    <col min="4117" max="4117" width="12.28515625" style="1" customWidth="1"/>
    <col min="4118" max="4118" width="10.42578125" style="1" customWidth="1"/>
    <col min="4119" max="4119" width="13.7109375" style="1" customWidth="1"/>
    <col min="4120" max="4120" width="27.28515625" style="1" customWidth="1"/>
    <col min="4121" max="4121" width="13.42578125" style="1" customWidth="1"/>
    <col min="4122" max="4357" width="9.140625" style="1"/>
    <col min="4358" max="4358" width="21.7109375" style="1" customWidth="1"/>
    <col min="4359" max="4359" width="23.42578125" style="1" customWidth="1"/>
    <col min="4360" max="4360" width="27.7109375" style="1" customWidth="1"/>
    <col min="4361" max="4363" width="9.140625" style="1"/>
    <col min="4364" max="4364" width="13.7109375" style="1" customWidth="1"/>
    <col min="4365" max="4365" width="12.42578125" style="1" customWidth="1"/>
    <col min="4366" max="4368" width="11.140625" style="1" customWidth="1"/>
    <col min="4369" max="4369" width="12.28515625" style="1" customWidth="1"/>
    <col min="4370" max="4370" width="13" style="1" customWidth="1"/>
    <col min="4371" max="4371" width="11.42578125" style="1" customWidth="1"/>
    <col min="4372" max="4372" width="11.140625" style="1" customWidth="1"/>
    <col min="4373" max="4373" width="12.28515625" style="1" customWidth="1"/>
    <col min="4374" max="4374" width="10.42578125" style="1" customWidth="1"/>
    <col min="4375" max="4375" width="13.7109375" style="1" customWidth="1"/>
    <col min="4376" max="4376" width="27.28515625" style="1" customWidth="1"/>
    <col min="4377" max="4377" width="13.42578125" style="1" customWidth="1"/>
    <col min="4378" max="4613" width="9.140625" style="1"/>
    <col min="4614" max="4614" width="21.7109375" style="1" customWidth="1"/>
    <col min="4615" max="4615" width="23.42578125" style="1" customWidth="1"/>
    <col min="4616" max="4616" width="27.7109375" style="1" customWidth="1"/>
    <col min="4617" max="4619" width="9.140625" style="1"/>
    <col min="4620" max="4620" width="13.7109375" style="1" customWidth="1"/>
    <col min="4621" max="4621" width="12.42578125" style="1" customWidth="1"/>
    <col min="4622" max="4624" width="11.140625" style="1" customWidth="1"/>
    <col min="4625" max="4625" width="12.28515625" style="1" customWidth="1"/>
    <col min="4626" max="4626" width="13" style="1" customWidth="1"/>
    <col min="4627" max="4627" width="11.42578125" style="1" customWidth="1"/>
    <col min="4628" max="4628" width="11.140625" style="1" customWidth="1"/>
    <col min="4629" max="4629" width="12.28515625" style="1" customWidth="1"/>
    <col min="4630" max="4630" width="10.42578125" style="1" customWidth="1"/>
    <col min="4631" max="4631" width="13.7109375" style="1" customWidth="1"/>
    <col min="4632" max="4632" width="27.28515625" style="1" customWidth="1"/>
    <col min="4633" max="4633" width="13.42578125" style="1" customWidth="1"/>
    <col min="4634" max="4869" width="9.140625" style="1"/>
    <col min="4870" max="4870" width="21.7109375" style="1" customWidth="1"/>
    <col min="4871" max="4871" width="23.42578125" style="1" customWidth="1"/>
    <col min="4872" max="4872" width="27.7109375" style="1" customWidth="1"/>
    <col min="4873" max="4875" width="9.140625" style="1"/>
    <col min="4876" max="4876" width="13.7109375" style="1" customWidth="1"/>
    <col min="4877" max="4877" width="12.42578125" style="1" customWidth="1"/>
    <col min="4878" max="4880" width="11.140625" style="1" customWidth="1"/>
    <col min="4881" max="4881" width="12.28515625" style="1" customWidth="1"/>
    <col min="4882" max="4882" width="13" style="1" customWidth="1"/>
    <col min="4883" max="4883" width="11.42578125" style="1" customWidth="1"/>
    <col min="4884" max="4884" width="11.140625" style="1" customWidth="1"/>
    <col min="4885" max="4885" width="12.28515625" style="1" customWidth="1"/>
    <col min="4886" max="4886" width="10.42578125" style="1" customWidth="1"/>
    <col min="4887" max="4887" width="13.7109375" style="1" customWidth="1"/>
    <col min="4888" max="4888" width="27.28515625" style="1" customWidth="1"/>
    <col min="4889" max="4889" width="13.42578125" style="1" customWidth="1"/>
    <col min="4890" max="5125" width="9.140625" style="1"/>
    <col min="5126" max="5126" width="21.7109375" style="1" customWidth="1"/>
    <col min="5127" max="5127" width="23.42578125" style="1" customWidth="1"/>
    <col min="5128" max="5128" width="27.7109375" style="1" customWidth="1"/>
    <col min="5129" max="5131" width="9.140625" style="1"/>
    <col min="5132" max="5132" width="13.7109375" style="1" customWidth="1"/>
    <col min="5133" max="5133" width="12.42578125" style="1" customWidth="1"/>
    <col min="5134" max="5136" width="11.140625" style="1" customWidth="1"/>
    <col min="5137" max="5137" width="12.28515625" style="1" customWidth="1"/>
    <col min="5138" max="5138" width="13" style="1" customWidth="1"/>
    <col min="5139" max="5139" width="11.42578125" style="1" customWidth="1"/>
    <col min="5140" max="5140" width="11.140625" style="1" customWidth="1"/>
    <col min="5141" max="5141" width="12.28515625" style="1" customWidth="1"/>
    <col min="5142" max="5142" width="10.42578125" style="1" customWidth="1"/>
    <col min="5143" max="5143" width="13.7109375" style="1" customWidth="1"/>
    <col min="5144" max="5144" width="27.28515625" style="1" customWidth="1"/>
    <col min="5145" max="5145" width="13.42578125" style="1" customWidth="1"/>
    <col min="5146" max="5381" width="9.140625" style="1"/>
    <col min="5382" max="5382" width="21.7109375" style="1" customWidth="1"/>
    <col min="5383" max="5383" width="23.42578125" style="1" customWidth="1"/>
    <col min="5384" max="5384" width="27.7109375" style="1" customWidth="1"/>
    <col min="5385" max="5387" width="9.140625" style="1"/>
    <col min="5388" max="5388" width="13.7109375" style="1" customWidth="1"/>
    <col min="5389" max="5389" width="12.42578125" style="1" customWidth="1"/>
    <col min="5390" max="5392" width="11.140625" style="1" customWidth="1"/>
    <col min="5393" max="5393" width="12.28515625" style="1" customWidth="1"/>
    <col min="5394" max="5394" width="13" style="1" customWidth="1"/>
    <col min="5395" max="5395" width="11.42578125" style="1" customWidth="1"/>
    <col min="5396" max="5396" width="11.140625" style="1" customWidth="1"/>
    <col min="5397" max="5397" width="12.28515625" style="1" customWidth="1"/>
    <col min="5398" max="5398" width="10.42578125" style="1" customWidth="1"/>
    <col min="5399" max="5399" width="13.7109375" style="1" customWidth="1"/>
    <col min="5400" max="5400" width="27.28515625" style="1" customWidth="1"/>
    <col min="5401" max="5401" width="13.42578125" style="1" customWidth="1"/>
    <col min="5402" max="5637" width="9.140625" style="1"/>
    <col min="5638" max="5638" width="21.7109375" style="1" customWidth="1"/>
    <col min="5639" max="5639" width="23.42578125" style="1" customWidth="1"/>
    <col min="5640" max="5640" width="27.7109375" style="1" customWidth="1"/>
    <col min="5641" max="5643" width="9.140625" style="1"/>
    <col min="5644" max="5644" width="13.7109375" style="1" customWidth="1"/>
    <col min="5645" max="5645" width="12.42578125" style="1" customWidth="1"/>
    <col min="5646" max="5648" width="11.140625" style="1" customWidth="1"/>
    <col min="5649" max="5649" width="12.28515625" style="1" customWidth="1"/>
    <col min="5650" max="5650" width="13" style="1" customWidth="1"/>
    <col min="5651" max="5651" width="11.42578125" style="1" customWidth="1"/>
    <col min="5652" max="5652" width="11.140625" style="1" customWidth="1"/>
    <col min="5653" max="5653" width="12.28515625" style="1" customWidth="1"/>
    <col min="5654" max="5654" width="10.42578125" style="1" customWidth="1"/>
    <col min="5655" max="5655" width="13.7109375" style="1" customWidth="1"/>
    <col min="5656" max="5656" width="27.28515625" style="1" customWidth="1"/>
    <col min="5657" max="5657" width="13.42578125" style="1" customWidth="1"/>
    <col min="5658" max="5893" width="9.140625" style="1"/>
    <col min="5894" max="5894" width="21.7109375" style="1" customWidth="1"/>
    <col min="5895" max="5895" width="23.42578125" style="1" customWidth="1"/>
    <col min="5896" max="5896" width="27.7109375" style="1" customWidth="1"/>
    <col min="5897" max="5899" width="9.140625" style="1"/>
    <col min="5900" max="5900" width="13.7109375" style="1" customWidth="1"/>
    <col min="5901" max="5901" width="12.42578125" style="1" customWidth="1"/>
    <col min="5902" max="5904" width="11.140625" style="1" customWidth="1"/>
    <col min="5905" max="5905" width="12.28515625" style="1" customWidth="1"/>
    <col min="5906" max="5906" width="13" style="1" customWidth="1"/>
    <col min="5907" max="5907" width="11.42578125" style="1" customWidth="1"/>
    <col min="5908" max="5908" width="11.140625" style="1" customWidth="1"/>
    <col min="5909" max="5909" width="12.28515625" style="1" customWidth="1"/>
    <col min="5910" max="5910" width="10.42578125" style="1" customWidth="1"/>
    <col min="5911" max="5911" width="13.7109375" style="1" customWidth="1"/>
    <col min="5912" max="5912" width="27.28515625" style="1" customWidth="1"/>
    <col min="5913" max="5913" width="13.42578125" style="1" customWidth="1"/>
    <col min="5914" max="6149" width="9.140625" style="1"/>
    <col min="6150" max="6150" width="21.7109375" style="1" customWidth="1"/>
    <col min="6151" max="6151" width="23.42578125" style="1" customWidth="1"/>
    <col min="6152" max="6152" width="27.7109375" style="1" customWidth="1"/>
    <col min="6153" max="6155" width="9.140625" style="1"/>
    <col min="6156" max="6156" width="13.7109375" style="1" customWidth="1"/>
    <col min="6157" max="6157" width="12.42578125" style="1" customWidth="1"/>
    <col min="6158" max="6160" width="11.140625" style="1" customWidth="1"/>
    <col min="6161" max="6161" width="12.28515625" style="1" customWidth="1"/>
    <col min="6162" max="6162" width="13" style="1" customWidth="1"/>
    <col min="6163" max="6163" width="11.42578125" style="1" customWidth="1"/>
    <col min="6164" max="6164" width="11.140625" style="1" customWidth="1"/>
    <col min="6165" max="6165" width="12.28515625" style="1" customWidth="1"/>
    <col min="6166" max="6166" width="10.42578125" style="1" customWidth="1"/>
    <col min="6167" max="6167" width="13.7109375" style="1" customWidth="1"/>
    <col min="6168" max="6168" width="27.28515625" style="1" customWidth="1"/>
    <col min="6169" max="6169" width="13.42578125" style="1" customWidth="1"/>
    <col min="6170" max="6405" width="9.140625" style="1"/>
    <col min="6406" max="6406" width="21.7109375" style="1" customWidth="1"/>
    <col min="6407" max="6407" width="23.42578125" style="1" customWidth="1"/>
    <col min="6408" max="6408" width="27.7109375" style="1" customWidth="1"/>
    <col min="6409" max="6411" width="9.140625" style="1"/>
    <col min="6412" max="6412" width="13.7109375" style="1" customWidth="1"/>
    <col min="6413" max="6413" width="12.42578125" style="1" customWidth="1"/>
    <col min="6414" max="6416" width="11.140625" style="1" customWidth="1"/>
    <col min="6417" max="6417" width="12.28515625" style="1" customWidth="1"/>
    <col min="6418" max="6418" width="13" style="1" customWidth="1"/>
    <col min="6419" max="6419" width="11.42578125" style="1" customWidth="1"/>
    <col min="6420" max="6420" width="11.140625" style="1" customWidth="1"/>
    <col min="6421" max="6421" width="12.28515625" style="1" customWidth="1"/>
    <col min="6422" max="6422" width="10.42578125" style="1" customWidth="1"/>
    <col min="6423" max="6423" width="13.7109375" style="1" customWidth="1"/>
    <col min="6424" max="6424" width="27.28515625" style="1" customWidth="1"/>
    <col min="6425" max="6425" width="13.42578125" style="1" customWidth="1"/>
    <col min="6426" max="6661" width="9.140625" style="1"/>
    <col min="6662" max="6662" width="21.7109375" style="1" customWidth="1"/>
    <col min="6663" max="6663" width="23.42578125" style="1" customWidth="1"/>
    <col min="6664" max="6664" width="27.7109375" style="1" customWidth="1"/>
    <col min="6665" max="6667" width="9.140625" style="1"/>
    <col min="6668" max="6668" width="13.7109375" style="1" customWidth="1"/>
    <col min="6669" max="6669" width="12.42578125" style="1" customWidth="1"/>
    <col min="6670" max="6672" width="11.140625" style="1" customWidth="1"/>
    <col min="6673" max="6673" width="12.28515625" style="1" customWidth="1"/>
    <col min="6674" max="6674" width="13" style="1" customWidth="1"/>
    <col min="6675" max="6675" width="11.42578125" style="1" customWidth="1"/>
    <col min="6676" max="6676" width="11.140625" style="1" customWidth="1"/>
    <col min="6677" max="6677" width="12.28515625" style="1" customWidth="1"/>
    <col min="6678" max="6678" width="10.42578125" style="1" customWidth="1"/>
    <col min="6679" max="6679" width="13.7109375" style="1" customWidth="1"/>
    <col min="6680" max="6680" width="27.28515625" style="1" customWidth="1"/>
    <col min="6681" max="6681" width="13.42578125" style="1" customWidth="1"/>
    <col min="6682" max="6917" width="9.140625" style="1"/>
    <col min="6918" max="6918" width="21.7109375" style="1" customWidth="1"/>
    <col min="6919" max="6919" width="23.42578125" style="1" customWidth="1"/>
    <col min="6920" max="6920" width="27.7109375" style="1" customWidth="1"/>
    <col min="6921" max="6923" width="9.140625" style="1"/>
    <col min="6924" max="6924" width="13.7109375" style="1" customWidth="1"/>
    <col min="6925" max="6925" width="12.42578125" style="1" customWidth="1"/>
    <col min="6926" max="6928" width="11.140625" style="1" customWidth="1"/>
    <col min="6929" max="6929" width="12.28515625" style="1" customWidth="1"/>
    <col min="6930" max="6930" width="13" style="1" customWidth="1"/>
    <col min="6931" max="6931" width="11.42578125" style="1" customWidth="1"/>
    <col min="6932" max="6932" width="11.140625" style="1" customWidth="1"/>
    <col min="6933" max="6933" width="12.28515625" style="1" customWidth="1"/>
    <col min="6934" max="6934" width="10.42578125" style="1" customWidth="1"/>
    <col min="6935" max="6935" width="13.7109375" style="1" customWidth="1"/>
    <col min="6936" max="6936" width="27.28515625" style="1" customWidth="1"/>
    <col min="6937" max="6937" width="13.42578125" style="1" customWidth="1"/>
    <col min="6938" max="7173" width="9.140625" style="1"/>
    <col min="7174" max="7174" width="21.7109375" style="1" customWidth="1"/>
    <col min="7175" max="7175" width="23.42578125" style="1" customWidth="1"/>
    <col min="7176" max="7176" width="27.7109375" style="1" customWidth="1"/>
    <col min="7177" max="7179" width="9.140625" style="1"/>
    <col min="7180" max="7180" width="13.7109375" style="1" customWidth="1"/>
    <col min="7181" max="7181" width="12.42578125" style="1" customWidth="1"/>
    <col min="7182" max="7184" width="11.140625" style="1" customWidth="1"/>
    <col min="7185" max="7185" width="12.28515625" style="1" customWidth="1"/>
    <col min="7186" max="7186" width="13" style="1" customWidth="1"/>
    <col min="7187" max="7187" width="11.42578125" style="1" customWidth="1"/>
    <col min="7188" max="7188" width="11.140625" style="1" customWidth="1"/>
    <col min="7189" max="7189" width="12.28515625" style="1" customWidth="1"/>
    <col min="7190" max="7190" width="10.42578125" style="1" customWidth="1"/>
    <col min="7191" max="7191" width="13.7109375" style="1" customWidth="1"/>
    <col min="7192" max="7192" width="27.28515625" style="1" customWidth="1"/>
    <col min="7193" max="7193" width="13.42578125" style="1" customWidth="1"/>
    <col min="7194" max="7429" width="9.140625" style="1"/>
    <col min="7430" max="7430" width="21.7109375" style="1" customWidth="1"/>
    <col min="7431" max="7431" width="23.42578125" style="1" customWidth="1"/>
    <col min="7432" max="7432" width="27.7109375" style="1" customWidth="1"/>
    <col min="7433" max="7435" width="9.140625" style="1"/>
    <col min="7436" max="7436" width="13.7109375" style="1" customWidth="1"/>
    <col min="7437" max="7437" width="12.42578125" style="1" customWidth="1"/>
    <col min="7438" max="7440" width="11.140625" style="1" customWidth="1"/>
    <col min="7441" max="7441" width="12.28515625" style="1" customWidth="1"/>
    <col min="7442" max="7442" width="13" style="1" customWidth="1"/>
    <col min="7443" max="7443" width="11.42578125" style="1" customWidth="1"/>
    <col min="7444" max="7444" width="11.140625" style="1" customWidth="1"/>
    <col min="7445" max="7445" width="12.28515625" style="1" customWidth="1"/>
    <col min="7446" max="7446" width="10.42578125" style="1" customWidth="1"/>
    <col min="7447" max="7447" width="13.7109375" style="1" customWidth="1"/>
    <col min="7448" max="7448" width="27.28515625" style="1" customWidth="1"/>
    <col min="7449" max="7449" width="13.42578125" style="1" customWidth="1"/>
    <col min="7450" max="7685" width="9.140625" style="1"/>
    <col min="7686" max="7686" width="21.7109375" style="1" customWidth="1"/>
    <col min="7687" max="7687" width="23.42578125" style="1" customWidth="1"/>
    <col min="7688" max="7688" width="27.7109375" style="1" customWidth="1"/>
    <col min="7689" max="7691" width="9.140625" style="1"/>
    <col min="7692" max="7692" width="13.7109375" style="1" customWidth="1"/>
    <col min="7693" max="7693" width="12.42578125" style="1" customWidth="1"/>
    <col min="7694" max="7696" width="11.140625" style="1" customWidth="1"/>
    <col min="7697" max="7697" width="12.28515625" style="1" customWidth="1"/>
    <col min="7698" max="7698" width="13" style="1" customWidth="1"/>
    <col min="7699" max="7699" width="11.42578125" style="1" customWidth="1"/>
    <col min="7700" max="7700" width="11.140625" style="1" customWidth="1"/>
    <col min="7701" max="7701" width="12.28515625" style="1" customWidth="1"/>
    <col min="7702" max="7702" width="10.42578125" style="1" customWidth="1"/>
    <col min="7703" max="7703" width="13.7109375" style="1" customWidth="1"/>
    <col min="7704" max="7704" width="27.28515625" style="1" customWidth="1"/>
    <col min="7705" max="7705" width="13.42578125" style="1" customWidth="1"/>
    <col min="7706" max="7941" width="9.140625" style="1"/>
    <col min="7942" max="7942" width="21.7109375" style="1" customWidth="1"/>
    <col min="7943" max="7943" width="23.42578125" style="1" customWidth="1"/>
    <col min="7944" max="7944" width="27.7109375" style="1" customWidth="1"/>
    <col min="7945" max="7947" width="9.140625" style="1"/>
    <col min="7948" max="7948" width="13.7109375" style="1" customWidth="1"/>
    <col min="7949" max="7949" width="12.42578125" style="1" customWidth="1"/>
    <col min="7950" max="7952" width="11.140625" style="1" customWidth="1"/>
    <col min="7953" max="7953" width="12.28515625" style="1" customWidth="1"/>
    <col min="7954" max="7954" width="13" style="1" customWidth="1"/>
    <col min="7955" max="7955" width="11.42578125" style="1" customWidth="1"/>
    <col min="7956" max="7956" width="11.140625" style="1" customWidth="1"/>
    <col min="7957" max="7957" width="12.28515625" style="1" customWidth="1"/>
    <col min="7958" max="7958" width="10.42578125" style="1" customWidth="1"/>
    <col min="7959" max="7959" width="13.7109375" style="1" customWidth="1"/>
    <col min="7960" max="7960" width="27.28515625" style="1" customWidth="1"/>
    <col min="7961" max="7961" width="13.42578125" style="1" customWidth="1"/>
    <col min="7962" max="8197" width="9.140625" style="1"/>
    <col min="8198" max="8198" width="21.7109375" style="1" customWidth="1"/>
    <col min="8199" max="8199" width="23.42578125" style="1" customWidth="1"/>
    <col min="8200" max="8200" width="27.7109375" style="1" customWidth="1"/>
    <col min="8201" max="8203" width="9.140625" style="1"/>
    <col min="8204" max="8204" width="13.7109375" style="1" customWidth="1"/>
    <col min="8205" max="8205" width="12.42578125" style="1" customWidth="1"/>
    <col min="8206" max="8208" width="11.140625" style="1" customWidth="1"/>
    <col min="8209" max="8209" width="12.28515625" style="1" customWidth="1"/>
    <col min="8210" max="8210" width="13" style="1" customWidth="1"/>
    <col min="8211" max="8211" width="11.42578125" style="1" customWidth="1"/>
    <col min="8212" max="8212" width="11.140625" style="1" customWidth="1"/>
    <col min="8213" max="8213" width="12.28515625" style="1" customWidth="1"/>
    <col min="8214" max="8214" width="10.42578125" style="1" customWidth="1"/>
    <col min="8215" max="8215" width="13.7109375" style="1" customWidth="1"/>
    <col min="8216" max="8216" width="27.28515625" style="1" customWidth="1"/>
    <col min="8217" max="8217" width="13.42578125" style="1" customWidth="1"/>
    <col min="8218" max="8453" width="9.140625" style="1"/>
    <col min="8454" max="8454" width="21.7109375" style="1" customWidth="1"/>
    <col min="8455" max="8455" width="23.42578125" style="1" customWidth="1"/>
    <col min="8456" max="8456" width="27.7109375" style="1" customWidth="1"/>
    <col min="8457" max="8459" width="9.140625" style="1"/>
    <col min="8460" max="8460" width="13.7109375" style="1" customWidth="1"/>
    <col min="8461" max="8461" width="12.42578125" style="1" customWidth="1"/>
    <col min="8462" max="8464" width="11.140625" style="1" customWidth="1"/>
    <col min="8465" max="8465" width="12.28515625" style="1" customWidth="1"/>
    <col min="8466" max="8466" width="13" style="1" customWidth="1"/>
    <col min="8467" max="8467" width="11.42578125" style="1" customWidth="1"/>
    <col min="8468" max="8468" width="11.140625" style="1" customWidth="1"/>
    <col min="8469" max="8469" width="12.28515625" style="1" customWidth="1"/>
    <col min="8470" max="8470" width="10.42578125" style="1" customWidth="1"/>
    <col min="8471" max="8471" width="13.7109375" style="1" customWidth="1"/>
    <col min="8472" max="8472" width="27.28515625" style="1" customWidth="1"/>
    <col min="8473" max="8473" width="13.42578125" style="1" customWidth="1"/>
    <col min="8474" max="8709" width="9.140625" style="1"/>
    <col min="8710" max="8710" width="21.7109375" style="1" customWidth="1"/>
    <col min="8711" max="8711" width="23.42578125" style="1" customWidth="1"/>
    <col min="8712" max="8712" width="27.7109375" style="1" customWidth="1"/>
    <col min="8713" max="8715" width="9.140625" style="1"/>
    <col min="8716" max="8716" width="13.7109375" style="1" customWidth="1"/>
    <col min="8717" max="8717" width="12.42578125" style="1" customWidth="1"/>
    <col min="8718" max="8720" width="11.140625" style="1" customWidth="1"/>
    <col min="8721" max="8721" width="12.28515625" style="1" customWidth="1"/>
    <col min="8722" max="8722" width="13" style="1" customWidth="1"/>
    <col min="8723" max="8723" width="11.42578125" style="1" customWidth="1"/>
    <col min="8724" max="8724" width="11.140625" style="1" customWidth="1"/>
    <col min="8725" max="8725" width="12.28515625" style="1" customWidth="1"/>
    <col min="8726" max="8726" width="10.42578125" style="1" customWidth="1"/>
    <col min="8727" max="8727" width="13.7109375" style="1" customWidth="1"/>
    <col min="8728" max="8728" width="27.28515625" style="1" customWidth="1"/>
    <col min="8729" max="8729" width="13.42578125" style="1" customWidth="1"/>
    <col min="8730" max="8965" width="9.140625" style="1"/>
    <col min="8966" max="8966" width="21.7109375" style="1" customWidth="1"/>
    <col min="8967" max="8967" width="23.42578125" style="1" customWidth="1"/>
    <col min="8968" max="8968" width="27.7109375" style="1" customWidth="1"/>
    <col min="8969" max="8971" width="9.140625" style="1"/>
    <col min="8972" max="8972" width="13.7109375" style="1" customWidth="1"/>
    <col min="8973" max="8973" width="12.42578125" style="1" customWidth="1"/>
    <col min="8974" max="8976" width="11.140625" style="1" customWidth="1"/>
    <col min="8977" max="8977" width="12.28515625" style="1" customWidth="1"/>
    <col min="8978" max="8978" width="13" style="1" customWidth="1"/>
    <col min="8979" max="8979" width="11.42578125" style="1" customWidth="1"/>
    <col min="8980" max="8980" width="11.140625" style="1" customWidth="1"/>
    <col min="8981" max="8981" width="12.28515625" style="1" customWidth="1"/>
    <col min="8982" max="8982" width="10.42578125" style="1" customWidth="1"/>
    <col min="8983" max="8983" width="13.7109375" style="1" customWidth="1"/>
    <col min="8984" max="8984" width="27.28515625" style="1" customWidth="1"/>
    <col min="8985" max="8985" width="13.42578125" style="1" customWidth="1"/>
    <col min="8986" max="9221" width="9.140625" style="1"/>
    <col min="9222" max="9222" width="21.7109375" style="1" customWidth="1"/>
    <col min="9223" max="9223" width="23.42578125" style="1" customWidth="1"/>
    <col min="9224" max="9224" width="27.7109375" style="1" customWidth="1"/>
    <col min="9225" max="9227" width="9.140625" style="1"/>
    <col min="9228" max="9228" width="13.7109375" style="1" customWidth="1"/>
    <col min="9229" max="9229" width="12.42578125" style="1" customWidth="1"/>
    <col min="9230" max="9232" width="11.140625" style="1" customWidth="1"/>
    <col min="9233" max="9233" width="12.28515625" style="1" customWidth="1"/>
    <col min="9234" max="9234" width="13" style="1" customWidth="1"/>
    <col min="9235" max="9235" width="11.42578125" style="1" customWidth="1"/>
    <col min="9236" max="9236" width="11.140625" style="1" customWidth="1"/>
    <col min="9237" max="9237" width="12.28515625" style="1" customWidth="1"/>
    <col min="9238" max="9238" width="10.42578125" style="1" customWidth="1"/>
    <col min="9239" max="9239" width="13.7109375" style="1" customWidth="1"/>
    <col min="9240" max="9240" width="27.28515625" style="1" customWidth="1"/>
    <col min="9241" max="9241" width="13.42578125" style="1" customWidth="1"/>
    <col min="9242" max="9477" width="9.140625" style="1"/>
    <col min="9478" max="9478" width="21.7109375" style="1" customWidth="1"/>
    <col min="9479" max="9479" width="23.42578125" style="1" customWidth="1"/>
    <col min="9480" max="9480" width="27.7109375" style="1" customWidth="1"/>
    <col min="9481" max="9483" width="9.140625" style="1"/>
    <col min="9484" max="9484" width="13.7109375" style="1" customWidth="1"/>
    <col min="9485" max="9485" width="12.42578125" style="1" customWidth="1"/>
    <col min="9486" max="9488" width="11.140625" style="1" customWidth="1"/>
    <col min="9489" max="9489" width="12.28515625" style="1" customWidth="1"/>
    <col min="9490" max="9490" width="13" style="1" customWidth="1"/>
    <col min="9491" max="9491" width="11.42578125" style="1" customWidth="1"/>
    <col min="9492" max="9492" width="11.140625" style="1" customWidth="1"/>
    <col min="9493" max="9493" width="12.28515625" style="1" customWidth="1"/>
    <col min="9494" max="9494" width="10.42578125" style="1" customWidth="1"/>
    <col min="9495" max="9495" width="13.7109375" style="1" customWidth="1"/>
    <col min="9496" max="9496" width="27.28515625" style="1" customWidth="1"/>
    <col min="9497" max="9497" width="13.42578125" style="1" customWidth="1"/>
    <col min="9498" max="9733" width="9.140625" style="1"/>
    <col min="9734" max="9734" width="21.7109375" style="1" customWidth="1"/>
    <col min="9735" max="9735" width="23.42578125" style="1" customWidth="1"/>
    <col min="9736" max="9736" width="27.7109375" style="1" customWidth="1"/>
    <col min="9737" max="9739" width="9.140625" style="1"/>
    <col min="9740" max="9740" width="13.7109375" style="1" customWidth="1"/>
    <col min="9741" max="9741" width="12.42578125" style="1" customWidth="1"/>
    <col min="9742" max="9744" width="11.140625" style="1" customWidth="1"/>
    <col min="9745" max="9745" width="12.28515625" style="1" customWidth="1"/>
    <col min="9746" max="9746" width="13" style="1" customWidth="1"/>
    <col min="9747" max="9747" width="11.42578125" style="1" customWidth="1"/>
    <col min="9748" max="9748" width="11.140625" style="1" customWidth="1"/>
    <col min="9749" max="9749" width="12.28515625" style="1" customWidth="1"/>
    <col min="9750" max="9750" width="10.42578125" style="1" customWidth="1"/>
    <col min="9751" max="9751" width="13.7109375" style="1" customWidth="1"/>
    <col min="9752" max="9752" width="27.28515625" style="1" customWidth="1"/>
    <col min="9753" max="9753" width="13.42578125" style="1" customWidth="1"/>
    <col min="9754" max="9989" width="9.140625" style="1"/>
    <col min="9990" max="9990" width="21.7109375" style="1" customWidth="1"/>
    <col min="9991" max="9991" width="23.42578125" style="1" customWidth="1"/>
    <col min="9992" max="9992" width="27.7109375" style="1" customWidth="1"/>
    <col min="9993" max="9995" width="9.140625" style="1"/>
    <col min="9996" max="9996" width="13.7109375" style="1" customWidth="1"/>
    <col min="9997" max="9997" width="12.42578125" style="1" customWidth="1"/>
    <col min="9998" max="10000" width="11.140625" style="1" customWidth="1"/>
    <col min="10001" max="10001" width="12.28515625" style="1" customWidth="1"/>
    <col min="10002" max="10002" width="13" style="1" customWidth="1"/>
    <col min="10003" max="10003" width="11.42578125" style="1" customWidth="1"/>
    <col min="10004" max="10004" width="11.140625" style="1" customWidth="1"/>
    <col min="10005" max="10005" width="12.28515625" style="1" customWidth="1"/>
    <col min="10006" max="10006" width="10.42578125" style="1" customWidth="1"/>
    <col min="10007" max="10007" width="13.7109375" style="1" customWidth="1"/>
    <col min="10008" max="10008" width="27.28515625" style="1" customWidth="1"/>
    <col min="10009" max="10009" width="13.42578125" style="1" customWidth="1"/>
    <col min="10010" max="10245" width="9.140625" style="1"/>
    <col min="10246" max="10246" width="21.7109375" style="1" customWidth="1"/>
    <col min="10247" max="10247" width="23.42578125" style="1" customWidth="1"/>
    <col min="10248" max="10248" width="27.7109375" style="1" customWidth="1"/>
    <col min="10249" max="10251" width="9.140625" style="1"/>
    <col min="10252" max="10252" width="13.7109375" style="1" customWidth="1"/>
    <col min="10253" max="10253" width="12.42578125" style="1" customWidth="1"/>
    <col min="10254" max="10256" width="11.140625" style="1" customWidth="1"/>
    <col min="10257" max="10257" width="12.28515625" style="1" customWidth="1"/>
    <col min="10258" max="10258" width="13" style="1" customWidth="1"/>
    <col min="10259" max="10259" width="11.42578125" style="1" customWidth="1"/>
    <col min="10260" max="10260" width="11.140625" style="1" customWidth="1"/>
    <col min="10261" max="10261" width="12.28515625" style="1" customWidth="1"/>
    <col min="10262" max="10262" width="10.42578125" style="1" customWidth="1"/>
    <col min="10263" max="10263" width="13.7109375" style="1" customWidth="1"/>
    <col min="10264" max="10264" width="27.28515625" style="1" customWidth="1"/>
    <col min="10265" max="10265" width="13.42578125" style="1" customWidth="1"/>
    <col min="10266" max="10501" width="9.140625" style="1"/>
    <col min="10502" max="10502" width="21.7109375" style="1" customWidth="1"/>
    <col min="10503" max="10503" width="23.42578125" style="1" customWidth="1"/>
    <col min="10504" max="10504" width="27.7109375" style="1" customWidth="1"/>
    <col min="10505" max="10507" width="9.140625" style="1"/>
    <col min="10508" max="10508" width="13.7109375" style="1" customWidth="1"/>
    <col min="10509" max="10509" width="12.42578125" style="1" customWidth="1"/>
    <col min="10510" max="10512" width="11.140625" style="1" customWidth="1"/>
    <col min="10513" max="10513" width="12.28515625" style="1" customWidth="1"/>
    <col min="10514" max="10514" width="13" style="1" customWidth="1"/>
    <col min="10515" max="10515" width="11.42578125" style="1" customWidth="1"/>
    <col min="10516" max="10516" width="11.140625" style="1" customWidth="1"/>
    <col min="10517" max="10517" width="12.28515625" style="1" customWidth="1"/>
    <col min="10518" max="10518" width="10.42578125" style="1" customWidth="1"/>
    <col min="10519" max="10519" width="13.7109375" style="1" customWidth="1"/>
    <col min="10520" max="10520" width="27.28515625" style="1" customWidth="1"/>
    <col min="10521" max="10521" width="13.42578125" style="1" customWidth="1"/>
    <col min="10522" max="10757" width="9.140625" style="1"/>
    <col min="10758" max="10758" width="21.7109375" style="1" customWidth="1"/>
    <col min="10759" max="10759" width="23.42578125" style="1" customWidth="1"/>
    <col min="10760" max="10760" width="27.7109375" style="1" customWidth="1"/>
    <col min="10761" max="10763" width="9.140625" style="1"/>
    <col min="10764" max="10764" width="13.7109375" style="1" customWidth="1"/>
    <col min="10765" max="10765" width="12.42578125" style="1" customWidth="1"/>
    <col min="10766" max="10768" width="11.140625" style="1" customWidth="1"/>
    <col min="10769" max="10769" width="12.28515625" style="1" customWidth="1"/>
    <col min="10770" max="10770" width="13" style="1" customWidth="1"/>
    <col min="10771" max="10771" width="11.42578125" style="1" customWidth="1"/>
    <col min="10772" max="10772" width="11.140625" style="1" customWidth="1"/>
    <col min="10773" max="10773" width="12.28515625" style="1" customWidth="1"/>
    <col min="10774" max="10774" width="10.42578125" style="1" customWidth="1"/>
    <col min="10775" max="10775" width="13.7109375" style="1" customWidth="1"/>
    <col min="10776" max="10776" width="27.28515625" style="1" customWidth="1"/>
    <col min="10777" max="10777" width="13.42578125" style="1" customWidth="1"/>
    <col min="10778" max="11013" width="9.140625" style="1"/>
    <col min="11014" max="11014" width="21.7109375" style="1" customWidth="1"/>
    <col min="11015" max="11015" width="23.42578125" style="1" customWidth="1"/>
    <col min="11016" max="11016" width="27.7109375" style="1" customWidth="1"/>
    <col min="11017" max="11019" width="9.140625" style="1"/>
    <col min="11020" max="11020" width="13.7109375" style="1" customWidth="1"/>
    <col min="11021" max="11021" width="12.42578125" style="1" customWidth="1"/>
    <col min="11022" max="11024" width="11.140625" style="1" customWidth="1"/>
    <col min="11025" max="11025" width="12.28515625" style="1" customWidth="1"/>
    <col min="11026" max="11026" width="13" style="1" customWidth="1"/>
    <col min="11027" max="11027" width="11.42578125" style="1" customWidth="1"/>
    <col min="11028" max="11028" width="11.140625" style="1" customWidth="1"/>
    <col min="11029" max="11029" width="12.28515625" style="1" customWidth="1"/>
    <col min="11030" max="11030" width="10.42578125" style="1" customWidth="1"/>
    <col min="11031" max="11031" width="13.7109375" style="1" customWidth="1"/>
    <col min="11032" max="11032" width="27.28515625" style="1" customWidth="1"/>
    <col min="11033" max="11033" width="13.42578125" style="1" customWidth="1"/>
    <col min="11034" max="11269" width="9.140625" style="1"/>
    <col min="11270" max="11270" width="21.7109375" style="1" customWidth="1"/>
    <col min="11271" max="11271" width="23.42578125" style="1" customWidth="1"/>
    <col min="11272" max="11272" width="27.7109375" style="1" customWidth="1"/>
    <col min="11273" max="11275" width="9.140625" style="1"/>
    <col min="11276" max="11276" width="13.7109375" style="1" customWidth="1"/>
    <col min="11277" max="11277" width="12.42578125" style="1" customWidth="1"/>
    <col min="11278" max="11280" width="11.140625" style="1" customWidth="1"/>
    <col min="11281" max="11281" width="12.28515625" style="1" customWidth="1"/>
    <col min="11282" max="11282" width="13" style="1" customWidth="1"/>
    <col min="11283" max="11283" width="11.42578125" style="1" customWidth="1"/>
    <col min="11284" max="11284" width="11.140625" style="1" customWidth="1"/>
    <col min="11285" max="11285" width="12.28515625" style="1" customWidth="1"/>
    <col min="11286" max="11286" width="10.42578125" style="1" customWidth="1"/>
    <col min="11287" max="11287" width="13.7109375" style="1" customWidth="1"/>
    <col min="11288" max="11288" width="27.28515625" style="1" customWidth="1"/>
    <col min="11289" max="11289" width="13.42578125" style="1" customWidth="1"/>
    <col min="11290" max="11525" width="9.140625" style="1"/>
    <col min="11526" max="11526" width="21.7109375" style="1" customWidth="1"/>
    <col min="11527" max="11527" width="23.42578125" style="1" customWidth="1"/>
    <col min="11528" max="11528" width="27.7109375" style="1" customWidth="1"/>
    <col min="11529" max="11531" width="9.140625" style="1"/>
    <col min="11532" max="11532" width="13.7109375" style="1" customWidth="1"/>
    <col min="11533" max="11533" width="12.42578125" style="1" customWidth="1"/>
    <col min="11534" max="11536" width="11.140625" style="1" customWidth="1"/>
    <col min="11537" max="11537" width="12.28515625" style="1" customWidth="1"/>
    <col min="11538" max="11538" width="13" style="1" customWidth="1"/>
    <col min="11539" max="11539" width="11.42578125" style="1" customWidth="1"/>
    <col min="11540" max="11540" width="11.140625" style="1" customWidth="1"/>
    <col min="11541" max="11541" width="12.28515625" style="1" customWidth="1"/>
    <col min="11542" max="11542" width="10.42578125" style="1" customWidth="1"/>
    <col min="11543" max="11543" width="13.7109375" style="1" customWidth="1"/>
    <col min="11544" max="11544" width="27.28515625" style="1" customWidth="1"/>
    <col min="11545" max="11545" width="13.42578125" style="1" customWidth="1"/>
    <col min="11546" max="11781" width="9.140625" style="1"/>
    <col min="11782" max="11782" width="21.7109375" style="1" customWidth="1"/>
    <col min="11783" max="11783" width="23.42578125" style="1" customWidth="1"/>
    <col min="11784" max="11784" width="27.7109375" style="1" customWidth="1"/>
    <col min="11785" max="11787" width="9.140625" style="1"/>
    <col min="11788" max="11788" width="13.7109375" style="1" customWidth="1"/>
    <col min="11789" max="11789" width="12.42578125" style="1" customWidth="1"/>
    <col min="11790" max="11792" width="11.140625" style="1" customWidth="1"/>
    <col min="11793" max="11793" width="12.28515625" style="1" customWidth="1"/>
    <col min="11794" max="11794" width="13" style="1" customWidth="1"/>
    <col min="11795" max="11795" width="11.42578125" style="1" customWidth="1"/>
    <col min="11796" max="11796" width="11.140625" style="1" customWidth="1"/>
    <col min="11797" max="11797" width="12.28515625" style="1" customWidth="1"/>
    <col min="11798" max="11798" width="10.42578125" style="1" customWidth="1"/>
    <col min="11799" max="11799" width="13.7109375" style="1" customWidth="1"/>
    <col min="11800" max="11800" width="27.28515625" style="1" customWidth="1"/>
    <col min="11801" max="11801" width="13.42578125" style="1" customWidth="1"/>
    <col min="11802" max="12037" width="9.140625" style="1"/>
    <col min="12038" max="12038" width="21.7109375" style="1" customWidth="1"/>
    <col min="12039" max="12039" width="23.42578125" style="1" customWidth="1"/>
    <col min="12040" max="12040" width="27.7109375" style="1" customWidth="1"/>
    <col min="12041" max="12043" width="9.140625" style="1"/>
    <col min="12044" max="12044" width="13.7109375" style="1" customWidth="1"/>
    <col min="12045" max="12045" width="12.42578125" style="1" customWidth="1"/>
    <col min="12046" max="12048" width="11.140625" style="1" customWidth="1"/>
    <col min="12049" max="12049" width="12.28515625" style="1" customWidth="1"/>
    <col min="12050" max="12050" width="13" style="1" customWidth="1"/>
    <col min="12051" max="12051" width="11.42578125" style="1" customWidth="1"/>
    <col min="12052" max="12052" width="11.140625" style="1" customWidth="1"/>
    <col min="12053" max="12053" width="12.28515625" style="1" customWidth="1"/>
    <col min="12054" max="12054" width="10.42578125" style="1" customWidth="1"/>
    <col min="12055" max="12055" width="13.7109375" style="1" customWidth="1"/>
    <col min="12056" max="12056" width="27.28515625" style="1" customWidth="1"/>
    <col min="12057" max="12057" width="13.42578125" style="1" customWidth="1"/>
    <col min="12058" max="12293" width="9.140625" style="1"/>
    <col min="12294" max="12294" width="21.7109375" style="1" customWidth="1"/>
    <col min="12295" max="12295" width="23.42578125" style="1" customWidth="1"/>
    <col min="12296" max="12296" width="27.7109375" style="1" customWidth="1"/>
    <col min="12297" max="12299" width="9.140625" style="1"/>
    <col min="12300" max="12300" width="13.7109375" style="1" customWidth="1"/>
    <col min="12301" max="12301" width="12.42578125" style="1" customWidth="1"/>
    <col min="12302" max="12304" width="11.140625" style="1" customWidth="1"/>
    <col min="12305" max="12305" width="12.28515625" style="1" customWidth="1"/>
    <col min="12306" max="12306" width="13" style="1" customWidth="1"/>
    <col min="12307" max="12307" width="11.42578125" style="1" customWidth="1"/>
    <col min="12308" max="12308" width="11.140625" style="1" customWidth="1"/>
    <col min="12309" max="12309" width="12.28515625" style="1" customWidth="1"/>
    <col min="12310" max="12310" width="10.42578125" style="1" customWidth="1"/>
    <col min="12311" max="12311" width="13.7109375" style="1" customWidth="1"/>
    <col min="12312" max="12312" width="27.28515625" style="1" customWidth="1"/>
    <col min="12313" max="12313" width="13.42578125" style="1" customWidth="1"/>
    <col min="12314" max="12549" width="9.140625" style="1"/>
    <col min="12550" max="12550" width="21.7109375" style="1" customWidth="1"/>
    <col min="12551" max="12551" width="23.42578125" style="1" customWidth="1"/>
    <col min="12552" max="12552" width="27.7109375" style="1" customWidth="1"/>
    <col min="12553" max="12555" width="9.140625" style="1"/>
    <col min="12556" max="12556" width="13.7109375" style="1" customWidth="1"/>
    <col min="12557" max="12557" width="12.42578125" style="1" customWidth="1"/>
    <col min="12558" max="12560" width="11.140625" style="1" customWidth="1"/>
    <col min="12561" max="12561" width="12.28515625" style="1" customWidth="1"/>
    <col min="12562" max="12562" width="13" style="1" customWidth="1"/>
    <col min="12563" max="12563" width="11.42578125" style="1" customWidth="1"/>
    <col min="12564" max="12564" width="11.140625" style="1" customWidth="1"/>
    <col min="12565" max="12565" width="12.28515625" style="1" customWidth="1"/>
    <col min="12566" max="12566" width="10.42578125" style="1" customWidth="1"/>
    <col min="12567" max="12567" width="13.7109375" style="1" customWidth="1"/>
    <col min="12568" max="12568" width="27.28515625" style="1" customWidth="1"/>
    <col min="12569" max="12569" width="13.42578125" style="1" customWidth="1"/>
    <col min="12570" max="12805" width="9.140625" style="1"/>
    <col min="12806" max="12806" width="21.7109375" style="1" customWidth="1"/>
    <col min="12807" max="12807" width="23.42578125" style="1" customWidth="1"/>
    <col min="12808" max="12808" width="27.7109375" style="1" customWidth="1"/>
    <col min="12809" max="12811" width="9.140625" style="1"/>
    <col min="12812" max="12812" width="13.7109375" style="1" customWidth="1"/>
    <col min="12813" max="12813" width="12.42578125" style="1" customWidth="1"/>
    <col min="12814" max="12816" width="11.140625" style="1" customWidth="1"/>
    <col min="12817" max="12817" width="12.28515625" style="1" customWidth="1"/>
    <col min="12818" max="12818" width="13" style="1" customWidth="1"/>
    <col min="12819" max="12819" width="11.42578125" style="1" customWidth="1"/>
    <col min="12820" max="12820" width="11.140625" style="1" customWidth="1"/>
    <col min="12821" max="12821" width="12.28515625" style="1" customWidth="1"/>
    <col min="12822" max="12822" width="10.42578125" style="1" customWidth="1"/>
    <col min="12823" max="12823" width="13.7109375" style="1" customWidth="1"/>
    <col min="12824" max="12824" width="27.28515625" style="1" customWidth="1"/>
    <col min="12825" max="12825" width="13.42578125" style="1" customWidth="1"/>
    <col min="12826" max="13061" width="9.140625" style="1"/>
    <col min="13062" max="13062" width="21.7109375" style="1" customWidth="1"/>
    <col min="13063" max="13063" width="23.42578125" style="1" customWidth="1"/>
    <col min="13064" max="13064" width="27.7109375" style="1" customWidth="1"/>
    <col min="13065" max="13067" width="9.140625" style="1"/>
    <col min="13068" max="13068" width="13.7109375" style="1" customWidth="1"/>
    <col min="13069" max="13069" width="12.42578125" style="1" customWidth="1"/>
    <col min="13070" max="13072" width="11.140625" style="1" customWidth="1"/>
    <col min="13073" max="13073" width="12.28515625" style="1" customWidth="1"/>
    <col min="13074" max="13074" width="13" style="1" customWidth="1"/>
    <col min="13075" max="13075" width="11.42578125" style="1" customWidth="1"/>
    <col min="13076" max="13076" width="11.140625" style="1" customWidth="1"/>
    <col min="13077" max="13077" width="12.28515625" style="1" customWidth="1"/>
    <col min="13078" max="13078" width="10.42578125" style="1" customWidth="1"/>
    <col min="13079" max="13079" width="13.7109375" style="1" customWidth="1"/>
    <col min="13080" max="13080" width="27.28515625" style="1" customWidth="1"/>
    <col min="13081" max="13081" width="13.42578125" style="1" customWidth="1"/>
    <col min="13082" max="13317" width="9.140625" style="1"/>
    <col min="13318" max="13318" width="21.7109375" style="1" customWidth="1"/>
    <col min="13319" max="13319" width="23.42578125" style="1" customWidth="1"/>
    <col min="13320" max="13320" width="27.7109375" style="1" customWidth="1"/>
    <col min="13321" max="13323" width="9.140625" style="1"/>
    <col min="13324" max="13324" width="13.7109375" style="1" customWidth="1"/>
    <col min="13325" max="13325" width="12.42578125" style="1" customWidth="1"/>
    <col min="13326" max="13328" width="11.140625" style="1" customWidth="1"/>
    <col min="13329" max="13329" width="12.28515625" style="1" customWidth="1"/>
    <col min="13330" max="13330" width="13" style="1" customWidth="1"/>
    <col min="13331" max="13331" width="11.42578125" style="1" customWidth="1"/>
    <col min="13332" max="13332" width="11.140625" style="1" customWidth="1"/>
    <col min="13333" max="13333" width="12.28515625" style="1" customWidth="1"/>
    <col min="13334" max="13334" width="10.42578125" style="1" customWidth="1"/>
    <col min="13335" max="13335" width="13.7109375" style="1" customWidth="1"/>
    <col min="13336" max="13336" width="27.28515625" style="1" customWidth="1"/>
    <col min="13337" max="13337" width="13.42578125" style="1" customWidth="1"/>
    <col min="13338" max="13573" width="9.140625" style="1"/>
    <col min="13574" max="13574" width="21.7109375" style="1" customWidth="1"/>
    <col min="13575" max="13575" width="23.42578125" style="1" customWidth="1"/>
    <col min="13576" max="13576" width="27.7109375" style="1" customWidth="1"/>
    <col min="13577" max="13579" width="9.140625" style="1"/>
    <col min="13580" max="13580" width="13.7109375" style="1" customWidth="1"/>
    <col min="13581" max="13581" width="12.42578125" style="1" customWidth="1"/>
    <col min="13582" max="13584" width="11.140625" style="1" customWidth="1"/>
    <col min="13585" max="13585" width="12.28515625" style="1" customWidth="1"/>
    <col min="13586" max="13586" width="13" style="1" customWidth="1"/>
    <col min="13587" max="13587" width="11.42578125" style="1" customWidth="1"/>
    <col min="13588" max="13588" width="11.140625" style="1" customWidth="1"/>
    <col min="13589" max="13589" width="12.28515625" style="1" customWidth="1"/>
    <col min="13590" max="13590" width="10.42578125" style="1" customWidth="1"/>
    <col min="13591" max="13591" width="13.7109375" style="1" customWidth="1"/>
    <col min="13592" max="13592" width="27.28515625" style="1" customWidth="1"/>
    <col min="13593" max="13593" width="13.42578125" style="1" customWidth="1"/>
    <col min="13594" max="13829" width="9.140625" style="1"/>
    <col min="13830" max="13830" width="21.7109375" style="1" customWidth="1"/>
    <col min="13831" max="13831" width="23.42578125" style="1" customWidth="1"/>
    <col min="13832" max="13832" width="27.7109375" style="1" customWidth="1"/>
    <col min="13833" max="13835" width="9.140625" style="1"/>
    <col min="13836" max="13836" width="13.7109375" style="1" customWidth="1"/>
    <col min="13837" max="13837" width="12.42578125" style="1" customWidth="1"/>
    <col min="13838" max="13840" width="11.140625" style="1" customWidth="1"/>
    <col min="13841" max="13841" width="12.28515625" style="1" customWidth="1"/>
    <col min="13842" max="13842" width="13" style="1" customWidth="1"/>
    <col min="13843" max="13843" width="11.42578125" style="1" customWidth="1"/>
    <col min="13844" max="13844" width="11.140625" style="1" customWidth="1"/>
    <col min="13845" max="13845" width="12.28515625" style="1" customWidth="1"/>
    <col min="13846" max="13846" width="10.42578125" style="1" customWidth="1"/>
    <col min="13847" max="13847" width="13.7109375" style="1" customWidth="1"/>
    <col min="13848" max="13848" width="27.28515625" style="1" customWidth="1"/>
    <col min="13849" max="13849" width="13.42578125" style="1" customWidth="1"/>
    <col min="13850" max="14085" width="9.140625" style="1"/>
    <col min="14086" max="14086" width="21.7109375" style="1" customWidth="1"/>
    <col min="14087" max="14087" width="23.42578125" style="1" customWidth="1"/>
    <col min="14088" max="14088" width="27.7109375" style="1" customWidth="1"/>
    <col min="14089" max="14091" width="9.140625" style="1"/>
    <col min="14092" max="14092" width="13.7109375" style="1" customWidth="1"/>
    <col min="14093" max="14093" width="12.42578125" style="1" customWidth="1"/>
    <col min="14094" max="14096" width="11.140625" style="1" customWidth="1"/>
    <col min="14097" max="14097" width="12.28515625" style="1" customWidth="1"/>
    <col min="14098" max="14098" width="13" style="1" customWidth="1"/>
    <col min="14099" max="14099" width="11.42578125" style="1" customWidth="1"/>
    <col min="14100" max="14100" width="11.140625" style="1" customWidth="1"/>
    <col min="14101" max="14101" width="12.28515625" style="1" customWidth="1"/>
    <col min="14102" max="14102" width="10.42578125" style="1" customWidth="1"/>
    <col min="14103" max="14103" width="13.7109375" style="1" customWidth="1"/>
    <col min="14104" max="14104" width="27.28515625" style="1" customWidth="1"/>
    <col min="14105" max="14105" width="13.42578125" style="1" customWidth="1"/>
    <col min="14106" max="14341" width="9.140625" style="1"/>
    <col min="14342" max="14342" width="21.7109375" style="1" customWidth="1"/>
    <col min="14343" max="14343" width="23.42578125" style="1" customWidth="1"/>
    <col min="14344" max="14344" width="27.7109375" style="1" customWidth="1"/>
    <col min="14345" max="14347" width="9.140625" style="1"/>
    <col min="14348" max="14348" width="13.7109375" style="1" customWidth="1"/>
    <col min="14349" max="14349" width="12.42578125" style="1" customWidth="1"/>
    <col min="14350" max="14352" width="11.140625" style="1" customWidth="1"/>
    <col min="14353" max="14353" width="12.28515625" style="1" customWidth="1"/>
    <col min="14354" max="14354" width="13" style="1" customWidth="1"/>
    <col min="14355" max="14355" width="11.42578125" style="1" customWidth="1"/>
    <col min="14356" max="14356" width="11.140625" style="1" customWidth="1"/>
    <col min="14357" max="14357" width="12.28515625" style="1" customWidth="1"/>
    <col min="14358" max="14358" width="10.42578125" style="1" customWidth="1"/>
    <col min="14359" max="14359" width="13.7109375" style="1" customWidth="1"/>
    <col min="14360" max="14360" width="27.28515625" style="1" customWidth="1"/>
    <col min="14361" max="14361" width="13.42578125" style="1" customWidth="1"/>
    <col min="14362" max="14597" width="9.140625" style="1"/>
    <col min="14598" max="14598" width="21.7109375" style="1" customWidth="1"/>
    <col min="14599" max="14599" width="23.42578125" style="1" customWidth="1"/>
    <col min="14600" max="14600" width="27.7109375" style="1" customWidth="1"/>
    <col min="14601" max="14603" width="9.140625" style="1"/>
    <col min="14604" max="14604" width="13.7109375" style="1" customWidth="1"/>
    <col min="14605" max="14605" width="12.42578125" style="1" customWidth="1"/>
    <col min="14606" max="14608" width="11.140625" style="1" customWidth="1"/>
    <col min="14609" max="14609" width="12.28515625" style="1" customWidth="1"/>
    <col min="14610" max="14610" width="13" style="1" customWidth="1"/>
    <col min="14611" max="14611" width="11.42578125" style="1" customWidth="1"/>
    <col min="14612" max="14612" width="11.140625" style="1" customWidth="1"/>
    <col min="14613" max="14613" width="12.28515625" style="1" customWidth="1"/>
    <col min="14614" max="14614" width="10.42578125" style="1" customWidth="1"/>
    <col min="14615" max="14615" width="13.7109375" style="1" customWidth="1"/>
    <col min="14616" max="14616" width="27.28515625" style="1" customWidth="1"/>
    <col min="14617" max="14617" width="13.42578125" style="1" customWidth="1"/>
    <col min="14618" max="14853" width="9.140625" style="1"/>
    <col min="14854" max="14854" width="21.7109375" style="1" customWidth="1"/>
    <col min="14855" max="14855" width="23.42578125" style="1" customWidth="1"/>
    <col min="14856" max="14856" width="27.7109375" style="1" customWidth="1"/>
    <col min="14857" max="14859" width="9.140625" style="1"/>
    <col min="14860" max="14860" width="13.7109375" style="1" customWidth="1"/>
    <col min="14861" max="14861" width="12.42578125" style="1" customWidth="1"/>
    <col min="14862" max="14864" width="11.140625" style="1" customWidth="1"/>
    <col min="14865" max="14865" width="12.28515625" style="1" customWidth="1"/>
    <col min="14866" max="14866" width="13" style="1" customWidth="1"/>
    <col min="14867" max="14867" width="11.42578125" style="1" customWidth="1"/>
    <col min="14868" max="14868" width="11.140625" style="1" customWidth="1"/>
    <col min="14869" max="14869" width="12.28515625" style="1" customWidth="1"/>
    <col min="14870" max="14870" width="10.42578125" style="1" customWidth="1"/>
    <col min="14871" max="14871" width="13.7109375" style="1" customWidth="1"/>
    <col min="14872" max="14872" width="27.28515625" style="1" customWidth="1"/>
    <col min="14873" max="14873" width="13.42578125" style="1" customWidth="1"/>
    <col min="14874" max="15109" width="9.140625" style="1"/>
    <col min="15110" max="15110" width="21.7109375" style="1" customWidth="1"/>
    <col min="15111" max="15111" width="23.42578125" style="1" customWidth="1"/>
    <col min="15112" max="15112" width="27.7109375" style="1" customWidth="1"/>
    <col min="15113" max="15115" width="9.140625" style="1"/>
    <col min="15116" max="15116" width="13.7109375" style="1" customWidth="1"/>
    <col min="15117" max="15117" width="12.42578125" style="1" customWidth="1"/>
    <col min="15118" max="15120" width="11.140625" style="1" customWidth="1"/>
    <col min="15121" max="15121" width="12.28515625" style="1" customWidth="1"/>
    <col min="15122" max="15122" width="13" style="1" customWidth="1"/>
    <col min="15123" max="15123" width="11.42578125" style="1" customWidth="1"/>
    <col min="15124" max="15124" width="11.140625" style="1" customWidth="1"/>
    <col min="15125" max="15125" width="12.28515625" style="1" customWidth="1"/>
    <col min="15126" max="15126" width="10.42578125" style="1" customWidth="1"/>
    <col min="15127" max="15127" width="13.7109375" style="1" customWidth="1"/>
    <col min="15128" max="15128" width="27.28515625" style="1" customWidth="1"/>
    <col min="15129" max="15129" width="13.42578125" style="1" customWidth="1"/>
    <col min="15130" max="15365" width="9.140625" style="1"/>
    <col min="15366" max="15366" width="21.7109375" style="1" customWidth="1"/>
    <col min="15367" max="15367" width="23.42578125" style="1" customWidth="1"/>
    <col min="15368" max="15368" width="27.7109375" style="1" customWidth="1"/>
    <col min="15369" max="15371" width="9.140625" style="1"/>
    <col min="15372" max="15372" width="13.7109375" style="1" customWidth="1"/>
    <col min="15373" max="15373" width="12.42578125" style="1" customWidth="1"/>
    <col min="15374" max="15376" width="11.140625" style="1" customWidth="1"/>
    <col min="15377" max="15377" width="12.28515625" style="1" customWidth="1"/>
    <col min="15378" max="15378" width="13" style="1" customWidth="1"/>
    <col min="15379" max="15379" width="11.42578125" style="1" customWidth="1"/>
    <col min="15380" max="15380" width="11.140625" style="1" customWidth="1"/>
    <col min="15381" max="15381" width="12.28515625" style="1" customWidth="1"/>
    <col min="15382" max="15382" width="10.42578125" style="1" customWidth="1"/>
    <col min="15383" max="15383" width="13.7109375" style="1" customWidth="1"/>
    <col min="15384" max="15384" width="27.28515625" style="1" customWidth="1"/>
    <col min="15385" max="15385" width="13.42578125" style="1" customWidth="1"/>
    <col min="15386" max="15621" width="9.140625" style="1"/>
    <col min="15622" max="15622" width="21.7109375" style="1" customWidth="1"/>
    <col min="15623" max="15623" width="23.42578125" style="1" customWidth="1"/>
    <col min="15624" max="15624" width="27.7109375" style="1" customWidth="1"/>
    <col min="15625" max="15627" width="9.140625" style="1"/>
    <col min="15628" max="15628" width="13.7109375" style="1" customWidth="1"/>
    <col min="15629" max="15629" width="12.42578125" style="1" customWidth="1"/>
    <col min="15630" max="15632" width="11.140625" style="1" customWidth="1"/>
    <col min="15633" max="15633" width="12.28515625" style="1" customWidth="1"/>
    <col min="15634" max="15634" width="13" style="1" customWidth="1"/>
    <col min="15635" max="15635" width="11.42578125" style="1" customWidth="1"/>
    <col min="15636" max="15636" width="11.140625" style="1" customWidth="1"/>
    <col min="15637" max="15637" width="12.28515625" style="1" customWidth="1"/>
    <col min="15638" max="15638" width="10.42578125" style="1" customWidth="1"/>
    <col min="15639" max="15639" width="13.7109375" style="1" customWidth="1"/>
    <col min="15640" max="15640" width="27.28515625" style="1" customWidth="1"/>
    <col min="15641" max="15641" width="13.42578125" style="1" customWidth="1"/>
    <col min="15642" max="15877" width="9.140625" style="1"/>
    <col min="15878" max="15878" width="21.7109375" style="1" customWidth="1"/>
    <col min="15879" max="15879" width="23.42578125" style="1" customWidth="1"/>
    <col min="15880" max="15880" width="27.7109375" style="1" customWidth="1"/>
    <col min="15881" max="15883" width="9.140625" style="1"/>
    <col min="15884" max="15884" width="13.7109375" style="1" customWidth="1"/>
    <col min="15885" max="15885" width="12.42578125" style="1" customWidth="1"/>
    <col min="15886" max="15888" width="11.140625" style="1" customWidth="1"/>
    <col min="15889" max="15889" width="12.28515625" style="1" customWidth="1"/>
    <col min="15890" max="15890" width="13" style="1" customWidth="1"/>
    <col min="15891" max="15891" width="11.42578125" style="1" customWidth="1"/>
    <col min="15892" max="15892" width="11.140625" style="1" customWidth="1"/>
    <col min="15893" max="15893" width="12.28515625" style="1" customWidth="1"/>
    <col min="15894" max="15894" width="10.42578125" style="1" customWidth="1"/>
    <col min="15895" max="15895" width="13.7109375" style="1" customWidth="1"/>
    <col min="15896" max="15896" width="27.28515625" style="1" customWidth="1"/>
    <col min="15897" max="15897" width="13.42578125" style="1" customWidth="1"/>
    <col min="15898" max="16133" width="9.140625" style="1"/>
    <col min="16134" max="16134" width="21.7109375" style="1" customWidth="1"/>
    <col min="16135" max="16135" width="23.42578125" style="1" customWidth="1"/>
    <col min="16136" max="16136" width="27.7109375" style="1" customWidth="1"/>
    <col min="16137" max="16139" width="9.140625" style="1"/>
    <col min="16140" max="16140" width="13.7109375" style="1" customWidth="1"/>
    <col min="16141" max="16141" width="12.42578125" style="1" customWidth="1"/>
    <col min="16142" max="16144" width="11.140625" style="1" customWidth="1"/>
    <col min="16145" max="16145" width="12.28515625" style="1" customWidth="1"/>
    <col min="16146" max="16146" width="13" style="1" customWidth="1"/>
    <col min="16147" max="16147" width="11.42578125" style="1" customWidth="1"/>
    <col min="16148" max="16148" width="11.140625" style="1" customWidth="1"/>
    <col min="16149" max="16149" width="12.28515625" style="1" customWidth="1"/>
    <col min="16150" max="16150" width="10.42578125" style="1" customWidth="1"/>
    <col min="16151" max="16151" width="13.7109375" style="1" customWidth="1"/>
    <col min="16152" max="16152" width="27.28515625" style="1" customWidth="1"/>
    <col min="16153" max="16153" width="13.42578125" style="1" customWidth="1"/>
    <col min="16154" max="16384" width="9.140625" style="1"/>
  </cols>
  <sheetData>
    <row r="9" spans="24:24">
      <c r="X9" s="28"/>
    </row>
    <row r="10" spans="24:24">
      <c r="X10" s="28"/>
    </row>
    <row r="11" spans="24:24">
      <c r="X11" s="28"/>
    </row>
    <row r="12" spans="24:24">
      <c r="X12" s="28"/>
    </row>
    <row r="13" spans="24:24">
      <c r="X13" s="28"/>
    </row>
    <row r="14" spans="24:24">
      <c r="X14" s="28"/>
    </row>
    <row r="15" spans="24:24">
      <c r="X15" s="28"/>
    </row>
    <row r="16" spans="24:24">
      <c r="X16" s="28"/>
    </row>
    <row r="17" spans="2:24">
      <c r="X17" s="28"/>
    </row>
    <row r="18" spans="2:24">
      <c r="X18" s="28"/>
    </row>
    <row r="19" spans="2:24" ht="14.45" customHeight="1">
      <c r="X19" s="225">
        <f>20*1000</f>
        <v>20000</v>
      </c>
    </row>
    <row r="20" spans="2:24" ht="14.45" customHeight="1">
      <c r="X20" s="226"/>
    </row>
    <row r="21" spans="2:24" ht="14.45" customHeight="1">
      <c r="X21" s="227"/>
    </row>
    <row r="22" spans="2:24" ht="39.75" customHeight="1">
      <c r="X22" s="28"/>
    </row>
    <row r="23" spans="2:24" ht="15" customHeight="1">
      <c r="B23" s="3"/>
      <c r="C23" s="3"/>
      <c r="D23" s="3"/>
      <c r="E23" s="3"/>
      <c r="F23" s="3"/>
      <c r="I23" s="3"/>
      <c r="J23" s="3"/>
      <c r="K23" s="3"/>
      <c r="L23" s="3"/>
      <c r="X23" s="225">
        <f>800+400</f>
        <v>1200</v>
      </c>
    </row>
    <row r="24" spans="2:24" ht="33.75" customHeight="1">
      <c r="B24" s="3"/>
      <c r="C24" s="3"/>
      <c r="D24" s="3"/>
      <c r="E24" s="3"/>
      <c r="F24" s="3"/>
      <c r="G24" s="3"/>
      <c r="H24" s="3"/>
      <c r="I24" s="3"/>
      <c r="J24" s="3"/>
      <c r="K24" s="3"/>
      <c r="L24" s="3"/>
      <c r="X24" s="226"/>
    </row>
    <row r="25" spans="2:24" ht="15" customHeight="1">
      <c r="B25" s="3"/>
      <c r="C25" s="3"/>
      <c r="D25" s="3"/>
      <c r="E25" s="3"/>
      <c r="F25" s="3"/>
      <c r="G25" s="3"/>
      <c r="H25" s="3"/>
      <c r="I25" s="3"/>
      <c r="J25" s="3"/>
      <c r="K25" s="3"/>
      <c r="L25" s="3"/>
      <c r="X25" s="227"/>
    </row>
    <row r="26" spans="2:24" ht="20.25" customHeight="1">
      <c r="B26" s="3"/>
      <c r="C26" s="3"/>
      <c r="D26" s="3"/>
      <c r="E26" s="3"/>
      <c r="F26" s="3"/>
      <c r="G26" s="22">
        <v>121</v>
      </c>
      <c r="H26" s="23"/>
      <c r="I26" s="3"/>
      <c r="J26" s="3"/>
      <c r="K26" s="3"/>
      <c r="L26" s="3"/>
    </row>
    <row r="27" spans="2:24" ht="28.5" customHeight="1">
      <c r="B27" s="3"/>
      <c r="C27" s="3"/>
      <c r="D27" s="3"/>
      <c r="E27" s="3"/>
      <c r="F27" s="3"/>
      <c r="I27" s="3"/>
      <c r="J27" s="3"/>
      <c r="K27" s="3"/>
      <c r="L27" s="3"/>
      <c r="X27" s="28"/>
    </row>
    <row r="28" spans="2:24" ht="20.25" customHeight="1">
      <c r="C28" s="8"/>
      <c r="D28" s="8"/>
      <c r="E28" s="8"/>
      <c r="F28" s="8"/>
      <c r="G28" s="3"/>
      <c r="H28" s="3"/>
      <c r="I28" s="3">
        <v>2000</v>
      </c>
      <c r="J28" s="2"/>
      <c r="K28" s="3"/>
      <c r="L28" s="3"/>
      <c r="M28" s="3"/>
      <c r="X28" s="225">
        <f>20000-1200</f>
        <v>18800</v>
      </c>
    </row>
    <row r="29" spans="2:24" ht="14.45" customHeight="1">
      <c r="C29" s="3"/>
      <c r="D29" s="3"/>
      <c r="E29" s="3"/>
      <c r="F29" s="3"/>
      <c r="G29" s="3"/>
      <c r="H29" s="3">
        <v>1</v>
      </c>
      <c r="I29" s="3"/>
      <c r="J29" s="3"/>
      <c r="K29" s="3"/>
      <c r="L29" s="3"/>
      <c r="M29" s="3"/>
      <c r="X29" s="226"/>
    </row>
    <row r="30" spans="2:24" ht="14.45" customHeight="1">
      <c r="C30" s="3"/>
      <c r="D30" s="3"/>
      <c r="E30" s="3"/>
      <c r="F30" s="3"/>
      <c r="G30" s="3"/>
      <c r="H30" s="3"/>
      <c r="I30" s="3"/>
      <c r="J30" s="3"/>
      <c r="K30" s="3"/>
      <c r="L30" s="3"/>
      <c r="M30" s="3"/>
      <c r="X30" s="227"/>
    </row>
    <row r="31" spans="2:24" ht="25.5" customHeight="1">
      <c r="C31" s="3"/>
      <c r="D31" s="3"/>
      <c r="E31" s="3"/>
      <c r="F31" s="3"/>
      <c r="G31" s="3"/>
      <c r="H31" s="3"/>
      <c r="I31" s="3"/>
      <c r="J31" s="3"/>
      <c r="K31" s="176"/>
      <c r="L31" s="3"/>
      <c r="M31" s="3"/>
      <c r="X31" s="28"/>
    </row>
    <row r="32" spans="2:24" ht="25.5" customHeight="1">
      <c r="C32" s="3"/>
      <c r="D32" s="3"/>
      <c r="E32" s="3"/>
      <c r="F32" s="3"/>
      <c r="G32" s="3"/>
      <c r="H32" s="3"/>
      <c r="I32" s="3"/>
      <c r="J32" s="3"/>
      <c r="K32" s="176"/>
      <c r="L32" s="3"/>
      <c r="M32" s="3"/>
    </row>
    <row r="33" spans="3:24" ht="27.75" customHeight="1">
      <c r="C33" s="3"/>
      <c r="D33" s="3"/>
      <c r="E33" s="177"/>
      <c r="F33" s="177"/>
      <c r="G33" s="177"/>
      <c r="H33" s="177"/>
      <c r="I33" s="3"/>
      <c r="J33" s="3"/>
      <c r="K33" s="3"/>
      <c r="L33" s="3"/>
      <c r="M33" s="3"/>
      <c r="X33" s="219">
        <f>2/18800</f>
        <v>1.0638297872340425E-4</v>
      </c>
    </row>
    <row r="34" spans="3:24" ht="27" customHeight="1">
      <c r="C34" s="3"/>
      <c r="D34" s="3"/>
      <c r="E34" s="177"/>
      <c r="F34" s="177"/>
      <c r="G34" s="177"/>
      <c r="H34" s="177"/>
      <c r="I34" s="3"/>
      <c r="J34" s="3"/>
      <c r="K34" s="3"/>
      <c r="L34" s="3"/>
      <c r="M34" s="3"/>
      <c r="N34" s="3"/>
      <c r="O34" s="3"/>
      <c r="P34" s="3"/>
      <c r="X34" s="220"/>
    </row>
    <row r="35" spans="3:24" ht="15" customHeight="1">
      <c r="C35" s="3"/>
      <c r="D35" s="3"/>
      <c r="E35" s="3"/>
      <c r="F35" s="3"/>
      <c r="G35" s="3"/>
      <c r="H35" s="3"/>
      <c r="I35" s="3"/>
      <c r="J35" s="3"/>
      <c r="K35" s="3"/>
      <c r="L35" s="3"/>
      <c r="M35" s="4"/>
      <c r="N35" s="6">
        <v>75</v>
      </c>
      <c r="O35" s="6"/>
      <c r="P35" s="6"/>
      <c r="X35" s="221"/>
    </row>
    <row r="36" spans="3:24">
      <c r="M36" s="4"/>
      <c r="N36" s="6">
        <v>45</v>
      </c>
      <c r="O36" s="6"/>
      <c r="P36" s="6"/>
      <c r="Q36" s="6"/>
      <c r="R36" s="6">
        <v>37</v>
      </c>
      <c r="S36" s="4"/>
      <c r="T36" s="4"/>
      <c r="X36" s="28"/>
    </row>
    <row r="37" spans="3:24">
      <c r="M37" s="4"/>
      <c r="N37" s="6">
        <v>25</v>
      </c>
      <c r="O37" s="6"/>
      <c r="P37" s="6"/>
      <c r="Q37" s="6"/>
      <c r="R37" s="6">
        <v>43</v>
      </c>
      <c r="S37" s="4"/>
      <c r="T37" s="4"/>
      <c r="X37" s="28"/>
    </row>
    <row r="38" spans="3:24" ht="14.45" customHeight="1">
      <c r="M38" s="4"/>
      <c r="N38" s="6">
        <v>100</v>
      </c>
      <c r="O38" s="6"/>
      <c r="P38" s="6"/>
      <c r="Q38" s="6"/>
      <c r="R38" s="6">
        <v>61</v>
      </c>
      <c r="S38" s="4"/>
      <c r="T38" s="4"/>
    </row>
    <row r="39" spans="3:24" ht="14.45" customHeight="1">
      <c r="M39" s="4"/>
      <c r="N39" s="6">
        <v>100</v>
      </c>
      <c r="O39" s="6"/>
      <c r="P39" s="6"/>
      <c r="Q39" s="6"/>
      <c r="R39" s="6">
        <v>30</v>
      </c>
      <c r="S39" s="4"/>
      <c r="T39" s="4"/>
      <c r="X39" s="222">
        <f>1/X33</f>
        <v>9400</v>
      </c>
    </row>
    <row r="40" spans="3:24" ht="14.45" customHeight="1">
      <c r="M40" s="4"/>
      <c r="N40" s="5"/>
      <c r="O40" s="5"/>
      <c r="P40" s="5"/>
      <c r="Q40" s="5"/>
      <c r="R40" s="4"/>
      <c r="S40" s="4"/>
      <c r="T40" s="4"/>
      <c r="X40" s="223"/>
    </row>
    <row r="41" spans="3:24">
      <c r="M41" s="4"/>
      <c r="N41" s="5"/>
      <c r="O41" s="5"/>
      <c r="P41" s="5"/>
      <c r="Q41" s="5"/>
      <c r="R41" s="4"/>
      <c r="S41" s="4"/>
      <c r="T41" s="4"/>
      <c r="X41" s="224"/>
    </row>
    <row r="42" spans="3:24">
      <c r="X42" s="28"/>
    </row>
    <row r="43" spans="3:24">
      <c r="X43" s="28"/>
    </row>
    <row r="44" spans="3:24">
      <c r="V44" s="24"/>
    </row>
    <row r="47" spans="3:24">
      <c r="X47" s="28"/>
    </row>
    <row r="48" spans="3:24">
      <c r="X48" s="28"/>
    </row>
    <row r="49" spans="24:24">
      <c r="X49" s="28"/>
    </row>
    <row r="50" spans="24:24">
      <c r="X50" s="28"/>
    </row>
    <row r="51" spans="24:24">
      <c r="X51" s="28"/>
    </row>
    <row r="52" spans="24:24">
      <c r="X52" s="28"/>
    </row>
  </sheetData>
  <mergeCells count="8">
    <mergeCell ref="E33:F34"/>
    <mergeCell ref="G33:H34"/>
    <mergeCell ref="X33:X35"/>
    <mergeCell ref="X39:X41"/>
    <mergeCell ref="X19:X21"/>
    <mergeCell ref="X28:X30"/>
    <mergeCell ref="K31:K32"/>
    <mergeCell ref="X23:X25"/>
  </mergeCells>
  <pageMargins left="0.7" right="0.7" top="0.75" bottom="0.75" header="0.3" footer="0.3"/>
  <pageSetup scale="38"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5:AC46"/>
  <sheetViews>
    <sheetView zoomScale="60" zoomScaleNormal="60" workbookViewId="0"/>
  </sheetViews>
  <sheetFormatPr defaultColWidth="9.140625" defaultRowHeight="15"/>
  <cols>
    <col min="1" max="5" width="9.140625" style="1"/>
    <col min="6" max="6" width="21.7109375" style="1" customWidth="1"/>
    <col min="7" max="7" width="23.42578125" style="1" customWidth="1"/>
    <col min="8" max="8" width="27.7109375" style="1" customWidth="1"/>
    <col min="9" max="11" width="9.140625" style="1"/>
    <col min="12" max="12" width="13.7109375" style="1" customWidth="1"/>
    <col min="13" max="13" width="12.42578125" style="1" customWidth="1"/>
    <col min="14" max="15" width="11.140625" style="1" customWidth="1"/>
    <col min="16" max="16" width="6.42578125" style="1" customWidth="1"/>
    <col min="17" max="17" width="7.28515625" style="1" customWidth="1"/>
    <col min="18" max="18" width="10.140625" style="1" customWidth="1"/>
    <col min="19" max="19" width="9.5703125" style="1" customWidth="1"/>
    <col min="20" max="20" width="8" style="1" customWidth="1"/>
    <col min="21" max="21" width="7.5703125" style="1" customWidth="1"/>
    <col min="22" max="22" width="6.5703125" style="1" customWidth="1"/>
    <col min="23" max="23" width="8.42578125" style="1" customWidth="1"/>
    <col min="24" max="24" width="8.5703125" style="1" customWidth="1"/>
    <col min="25" max="25" width="7" style="1" customWidth="1"/>
    <col min="26" max="261" width="9.140625" style="1"/>
    <col min="262" max="262" width="21.7109375" style="1" customWidth="1"/>
    <col min="263" max="263" width="23.42578125" style="1" customWidth="1"/>
    <col min="264" max="264" width="27.7109375" style="1" customWidth="1"/>
    <col min="265" max="267" width="9.140625" style="1"/>
    <col min="268" max="268" width="13.7109375" style="1" customWidth="1"/>
    <col min="269" max="269" width="12.42578125" style="1" customWidth="1"/>
    <col min="270" max="272" width="11.140625" style="1" customWidth="1"/>
    <col min="273" max="273" width="12.28515625" style="1" customWidth="1"/>
    <col min="274" max="274" width="13" style="1" customWidth="1"/>
    <col min="275" max="275" width="11.42578125" style="1" customWidth="1"/>
    <col min="276" max="276" width="11.140625" style="1" customWidth="1"/>
    <col min="277" max="277" width="12.28515625" style="1" customWidth="1"/>
    <col min="278" max="278" width="10.42578125" style="1" customWidth="1"/>
    <col min="279" max="279" width="13.7109375" style="1" customWidth="1"/>
    <col min="280" max="280" width="27.28515625" style="1" bestFit="1" customWidth="1"/>
    <col min="281" max="281" width="13.42578125" style="1" customWidth="1"/>
    <col min="282" max="517" width="9.140625" style="1"/>
    <col min="518" max="518" width="21.7109375" style="1" customWidth="1"/>
    <col min="519" max="519" width="23.42578125" style="1" customWidth="1"/>
    <col min="520" max="520" width="27.7109375" style="1" customWidth="1"/>
    <col min="521" max="523" width="9.140625" style="1"/>
    <col min="524" max="524" width="13.7109375" style="1" customWidth="1"/>
    <col min="525" max="525" width="12.42578125" style="1" customWidth="1"/>
    <col min="526" max="528" width="11.140625" style="1" customWidth="1"/>
    <col min="529" max="529" width="12.28515625" style="1" customWidth="1"/>
    <col min="530" max="530" width="13" style="1" customWidth="1"/>
    <col min="531" max="531" width="11.42578125" style="1" customWidth="1"/>
    <col min="532" max="532" width="11.140625" style="1" customWidth="1"/>
    <col min="533" max="533" width="12.28515625" style="1" customWidth="1"/>
    <col min="534" max="534" width="10.42578125" style="1" customWidth="1"/>
    <col min="535" max="535" width="13.7109375" style="1" customWidth="1"/>
    <col min="536" max="536" width="27.28515625" style="1" bestFit="1" customWidth="1"/>
    <col min="537" max="537" width="13.42578125" style="1" customWidth="1"/>
    <col min="538" max="773" width="9.140625" style="1"/>
    <col min="774" max="774" width="21.7109375" style="1" customWidth="1"/>
    <col min="775" max="775" width="23.42578125" style="1" customWidth="1"/>
    <col min="776" max="776" width="27.7109375" style="1" customWidth="1"/>
    <col min="777" max="779" width="9.140625" style="1"/>
    <col min="780" max="780" width="13.7109375" style="1" customWidth="1"/>
    <col min="781" max="781" width="12.42578125" style="1" customWidth="1"/>
    <col min="782" max="784" width="11.140625" style="1" customWidth="1"/>
    <col min="785" max="785" width="12.28515625" style="1" customWidth="1"/>
    <col min="786" max="786" width="13" style="1" customWidth="1"/>
    <col min="787" max="787" width="11.42578125" style="1" customWidth="1"/>
    <col min="788" max="788" width="11.140625" style="1" customWidth="1"/>
    <col min="789" max="789" width="12.28515625" style="1" customWidth="1"/>
    <col min="790" max="790" width="10.42578125" style="1" customWidth="1"/>
    <col min="791" max="791" width="13.7109375" style="1" customWidth="1"/>
    <col min="792" max="792" width="27.28515625" style="1" bestFit="1" customWidth="1"/>
    <col min="793" max="793" width="13.42578125" style="1" customWidth="1"/>
    <col min="794" max="1029" width="9.140625" style="1"/>
    <col min="1030" max="1030" width="21.7109375" style="1" customWidth="1"/>
    <col min="1031" max="1031" width="23.42578125" style="1" customWidth="1"/>
    <col min="1032" max="1032" width="27.7109375" style="1" customWidth="1"/>
    <col min="1033" max="1035" width="9.140625" style="1"/>
    <col min="1036" max="1036" width="13.7109375" style="1" customWidth="1"/>
    <col min="1037" max="1037" width="12.42578125" style="1" customWidth="1"/>
    <col min="1038" max="1040" width="11.140625" style="1" customWidth="1"/>
    <col min="1041" max="1041" width="12.28515625" style="1" customWidth="1"/>
    <col min="1042" max="1042" width="13" style="1" customWidth="1"/>
    <col min="1043" max="1043" width="11.42578125" style="1" customWidth="1"/>
    <col min="1044" max="1044" width="11.140625" style="1" customWidth="1"/>
    <col min="1045" max="1045" width="12.28515625" style="1" customWidth="1"/>
    <col min="1046" max="1046" width="10.42578125" style="1" customWidth="1"/>
    <col min="1047" max="1047" width="13.7109375" style="1" customWidth="1"/>
    <col min="1048" max="1048" width="27.28515625" style="1" bestFit="1" customWidth="1"/>
    <col min="1049" max="1049" width="13.42578125" style="1" customWidth="1"/>
    <col min="1050" max="1285" width="9.140625" style="1"/>
    <col min="1286" max="1286" width="21.7109375" style="1" customWidth="1"/>
    <col min="1287" max="1287" width="23.42578125" style="1" customWidth="1"/>
    <col min="1288" max="1288" width="27.7109375" style="1" customWidth="1"/>
    <col min="1289" max="1291" width="9.140625" style="1"/>
    <col min="1292" max="1292" width="13.7109375" style="1" customWidth="1"/>
    <col min="1293" max="1293" width="12.42578125" style="1" customWidth="1"/>
    <col min="1294" max="1296" width="11.140625" style="1" customWidth="1"/>
    <col min="1297" max="1297" width="12.28515625" style="1" customWidth="1"/>
    <col min="1298" max="1298" width="13" style="1" customWidth="1"/>
    <col min="1299" max="1299" width="11.42578125" style="1" customWidth="1"/>
    <col min="1300" max="1300" width="11.140625" style="1" customWidth="1"/>
    <col min="1301" max="1301" width="12.28515625" style="1" customWidth="1"/>
    <col min="1302" max="1302" width="10.42578125" style="1" customWidth="1"/>
    <col min="1303" max="1303" width="13.7109375" style="1" customWidth="1"/>
    <col min="1304" max="1304" width="27.28515625" style="1" bestFit="1" customWidth="1"/>
    <col min="1305" max="1305" width="13.42578125" style="1" customWidth="1"/>
    <col min="1306" max="1541" width="9.140625" style="1"/>
    <col min="1542" max="1542" width="21.7109375" style="1" customWidth="1"/>
    <col min="1543" max="1543" width="23.42578125" style="1" customWidth="1"/>
    <col min="1544" max="1544" width="27.7109375" style="1" customWidth="1"/>
    <col min="1545" max="1547" width="9.140625" style="1"/>
    <col min="1548" max="1548" width="13.7109375" style="1" customWidth="1"/>
    <col min="1549" max="1549" width="12.42578125" style="1" customWidth="1"/>
    <col min="1550" max="1552" width="11.140625" style="1" customWidth="1"/>
    <col min="1553" max="1553" width="12.28515625" style="1" customWidth="1"/>
    <col min="1554" max="1554" width="13" style="1" customWidth="1"/>
    <col min="1555" max="1555" width="11.42578125" style="1" customWidth="1"/>
    <col min="1556" max="1556" width="11.140625" style="1" customWidth="1"/>
    <col min="1557" max="1557" width="12.28515625" style="1" customWidth="1"/>
    <col min="1558" max="1558" width="10.42578125" style="1" customWidth="1"/>
    <col min="1559" max="1559" width="13.7109375" style="1" customWidth="1"/>
    <col min="1560" max="1560" width="27.28515625" style="1" bestFit="1" customWidth="1"/>
    <col min="1561" max="1561" width="13.42578125" style="1" customWidth="1"/>
    <col min="1562" max="1797" width="9.140625" style="1"/>
    <col min="1798" max="1798" width="21.7109375" style="1" customWidth="1"/>
    <col min="1799" max="1799" width="23.42578125" style="1" customWidth="1"/>
    <col min="1800" max="1800" width="27.7109375" style="1" customWidth="1"/>
    <col min="1801" max="1803" width="9.140625" style="1"/>
    <col min="1804" max="1804" width="13.7109375" style="1" customWidth="1"/>
    <col min="1805" max="1805" width="12.42578125" style="1" customWidth="1"/>
    <col min="1806" max="1808" width="11.140625" style="1" customWidth="1"/>
    <col min="1809" max="1809" width="12.28515625" style="1" customWidth="1"/>
    <col min="1810" max="1810" width="13" style="1" customWidth="1"/>
    <col min="1811" max="1811" width="11.42578125" style="1" customWidth="1"/>
    <col min="1812" max="1812" width="11.140625" style="1" customWidth="1"/>
    <col min="1813" max="1813" width="12.28515625" style="1" customWidth="1"/>
    <col min="1814" max="1814" width="10.42578125" style="1" customWidth="1"/>
    <col min="1815" max="1815" width="13.7109375" style="1" customWidth="1"/>
    <col min="1816" max="1816" width="27.28515625" style="1" bestFit="1" customWidth="1"/>
    <col min="1817" max="1817" width="13.42578125" style="1" customWidth="1"/>
    <col min="1818" max="2053" width="9.140625" style="1"/>
    <col min="2054" max="2054" width="21.7109375" style="1" customWidth="1"/>
    <col min="2055" max="2055" width="23.42578125" style="1" customWidth="1"/>
    <col min="2056" max="2056" width="27.7109375" style="1" customWidth="1"/>
    <col min="2057" max="2059" width="9.140625" style="1"/>
    <col min="2060" max="2060" width="13.7109375" style="1" customWidth="1"/>
    <col min="2061" max="2061" width="12.42578125" style="1" customWidth="1"/>
    <col min="2062" max="2064" width="11.140625" style="1" customWidth="1"/>
    <col min="2065" max="2065" width="12.28515625" style="1" customWidth="1"/>
    <col min="2066" max="2066" width="13" style="1" customWidth="1"/>
    <col min="2067" max="2067" width="11.42578125" style="1" customWidth="1"/>
    <col min="2068" max="2068" width="11.140625" style="1" customWidth="1"/>
    <col min="2069" max="2069" width="12.28515625" style="1" customWidth="1"/>
    <col min="2070" max="2070" width="10.42578125" style="1" customWidth="1"/>
    <col min="2071" max="2071" width="13.7109375" style="1" customWidth="1"/>
    <col min="2072" max="2072" width="27.28515625" style="1" bestFit="1" customWidth="1"/>
    <col min="2073" max="2073" width="13.42578125" style="1" customWidth="1"/>
    <col min="2074" max="2309" width="9.140625" style="1"/>
    <col min="2310" max="2310" width="21.7109375" style="1" customWidth="1"/>
    <col min="2311" max="2311" width="23.42578125" style="1" customWidth="1"/>
    <col min="2312" max="2312" width="27.7109375" style="1" customWidth="1"/>
    <col min="2313" max="2315" width="9.140625" style="1"/>
    <col min="2316" max="2316" width="13.7109375" style="1" customWidth="1"/>
    <col min="2317" max="2317" width="12.42578125" style="1" customWidth="1"/>
    <col min="2318" max="2320" width="11.140625" style="1" customWidth="1"/>
    <col min="2321" max="2321" width="12.28515625" style="1" customWidth="1"/>
    <col min="2322" max="2322" width="13" style="1" customWidth="1"/>
    <col min="2323" max="2323" width="11.42578125" style="1" customWidth="1"/>
    <col min="2324" max="2324" width="11.140625" style="1" customWidth="1"/>
    <col min="2325" max="2325" width="12.28515625" style="1" customWidth="1"/>
    <col min="2326" max="2326" width="10.42578125" style="1" customWidth="1"/>
    <col min="2327" max="2327" width="13.7109375" style="1" customWidth="1"/>
    <col min="2328" max="2328" width="27.28515625" style="1" bestFit="1" customWidth="1"/>
    <col min="2329" max="2329" width="13.42578125" style="1" customWidth="1"/>
    <col min="2330" max="2565" width="9.140625" style="1"/>
    <col min="2566" max="2566" width="21.7109375" style="1" customWidth="1"/>
    <col min="2567" max="2567" width="23.42578125" style="1" customWidth="1"/>
    <col min="2568" max="2568" width="27.7109375" style="1" customWidth="1"/>
    <col min="2569" max="2571" width="9.140625" style="1"/>
    <col min="2572" max="2572" width="13.7109375" style="1" customWidth="1"/>
    <col min="2573" max="2573" width="12.42578125" style="1" customWidth="1"/>
    <col min="2574" max="2576" width="11.140625" style="1" customWidth="1"/>
    <col min="2577" max="2577" width="12.28515625" style="1" customWidth="1"/>
    <col min="2578" max="2578" width="13" style="1" customWidth="1"/>
    <col min="2579" max="2579" width="11.42578125" style="1" customWidth="1"/>
    <col min="2580" max="2580" width="11.140625" style="1" customWidth="1"/>
    <col min="2581" max="2581" width="12.28515625" style="1" customWidth="1"/>
    <col min="2582" max="2582" width="10.42578125" style="1" customWidth="1"/>
    <col min="2583" max="2583" width="13.7109375" style="1" customWidth="1"/>
    <col min="2584" max="2584" width="27.28515625" style="1" bestFit="1" customWidth="1"/>
    <col min="2585" max="2585" width="13.42578125" style="1" customWidth="1"/>
    <col min="2586" max="2821" width="9.140625" style="1"/>
    <col min="2822" max="2822" width="21.7109375" style="1" customWidth="1"/>
    <col min="2823" max="2823" width="23.42578125" style="1" customWidth="1"/>
    <col min="2824" max="2824" width="27.7109375" style="1" customWidth="1"/>
    <col min="2825" max="2827" width="9.140625" style="1"/>
    <col min="2828" max="2828" width="13.7109375" style="1" customWidth="1"/>
    <col min="2829" max="2829" width="12.42578125" style="1" customWidth="1"/>
    <col min="2830" max="2832" width="11.140625" style="1" customWidth="1"/>
    <col min="2833" max="2833" width="12.28515625" style="1" customWidth="1"/>
    <col min="2834" max="2834" width="13" style="1" customWidth="1"/>
    <col min="2835" max="2835" width="11.42578125" style="1" customWidth="1"/>
    <col min="2836" max="2836" width="11.140625" style="1" customWidth="1"/>
    <col min="2837" max="2837" width="12.28515625" style="1" customWidth="1"/>
    <col min="2838" max="2838" width="10.42578125" style="1" customWidth="1"/>
    <col min="2839" max="2839" width="13.7109375" style="1" customWidth="1"/>
    <col min="2840" max="2840" width="27.28515625" style="1" bestFit="1" customWidth="1"/>
    <col min="2841" max="2841" width="13.42578125" style="1" customWidth="1"/>
    <col min="2842" max="3077" width="9.140625" style="1"/>
    <col min="3078" max="3078" width="21.7109375" style="1" customWidth="1"/>
    <col min="3079" max="3079" width="23.42578125" style="1" customWidth="1"/>
    <col min="3080" max="3080" width="27.7109375" style="1" customWidth="1"/>
    <col min="3081" max="3083" width="9.140625" style="1"/>
    <col min="3084" max="3084" width="13.7109375" style="1" customWidth="1"/>
    <col min="3085" max="3085" width="12.42578125" style="1" customWidth="1"/>
    <col min="3086" max="3088" width="11.140625" style="1" customWidth="1"/>
    <col min="3089" max="3089" width="12.28515625" style="1" customWidth="1"/>
    <col min="3090" max="3090" width="13" style="1" customWidth="1"/>
    <col min="3091" max="3091" width="11.42578125" style="1" customWidth="1"/>
    <col min="3092" max="3092" width="11.140625" style="1" customWidth="1"/>
    <col min="3093" max="3093" width="12.28515625" style="1" customWidth="1"/>
    <col min="3094" max="3094" width="10.42578125" style="1" customWidth="1"/>
    <col min="3095" max="3095" width="13.7109375" style="1" customWidth="1"/>
    <col min="3096" max="3096" width="27.28515625" style="1" bestFit="1" customWidth="1"/>
    <col min="3097" max="3097" width="13.42578125" style="1" customWidth="1"/>
    <col min="3098" max="3333" width="9.140625" style="1"/>
    <col min="3334" max="3334" width="21.7109375" style="1" customWidth="1"/>
    <col min="3335" max="3335" width="23.42578125" style="1" customWidth="1"/>
    <col min="3336" max="3336" width="27.7109375" style="1" customWidth="1"/>
    <col min="3337" max="3339" width="9.140625" style="1"/>
    <col min="3340" max="3340" width="13.7109375" style="1" customWidth="1"/>
    <col min="3341" max="3341" width="12.42578125" style="1" customWidth="1"/>
    <col min="3342" max="3344" width="11.140625" style="1" customWidth="1"/>
    <col min="3345" max="3345" width="12.28515625" style="1" customWidth="1"/>
    <col min="3346" max="3346" width="13" style="1" customWidth="1"/>
    <col min="3347" max="3347" width="11.42578125" style="1" customWidth="1"/>
    <col min="3348" max="3348" width="11.140625" style="1" customWidth="1"/>
    <col min="3349" max="3349" width="12.28515625" style="1" customWidth="1"/>
    <col min="3350" max="3350" width="10.42578125" style="1" customWidth="1"/>
    <col min="3351" max="3351" width="13.7109375" style="1" customWidth="1"/>
    <col min="3352" max="3352" width="27.28515625" style="1" bestFit="1" customWidth="1"/>
    <col min="3353" max="3353" width="13.42578125" style="1" customWidth="1"/>
    <col min="3354" max="3589" width="9.140625" style="1"/>
    <col min="3590" max="3590" width="21.7109375" style="1" customWidth="1"/>
    <col min="3591" max="3591" width="23.42578125" style="1" customWidth="1"/>
    <col min="3592" max="3592" width="27.7109375" style="1" customWidth="1"/>
    <col min="3593" max="3595" width="9.140625" style="1"/>
    <col min="3596" max="3596" width="13.7109375" style="1" customWidth="1"/>
    <col min="3597" max="3597" width="12.42578125" style="1" customWidth="1"/>
    <col min="3598" max="3600" width="11.140625" style="1" customWidth="1"/>
    <col min="3601" max="3601" width="12.28515625" style="1" customWidth="1"/>
    <col min="3602" max="3602" width="13" style="1" customWidth="1"/>
    <col min="3603" max="3603" width="11.42578125" style="1" customWidth="1"/>
    <col min="3604" max="3604" width="11.140625" style="1" customWidth="1"/>
    <col min="3605" max="3605" width="12.28515625" style="1" customWidth="1"/>
    <col min="3606" max="3606" width="10.42578125" style="1" customWidth="1"/>
    <col min="3607" max="3607" width="13.7109375" style="1" customWidth="1"/>
    <col min="3608" max="3608" width="27.28515625" style="1" bestFit="1" customWidth="1"/>
    <col min="3609" max="3609" width="13.42578125" style="1" customWidth="1"/>
    <col min="3610" max="3845" width="9.140625" style="1"/>
    <col min="3846" max="3846" width="21.7109375" style="1" customWidth="1"/>
    <col min="3847" max="3847" width="23.42578125" style="1" customWidth="1"/>
    <col min="3848" max="3848" width="27.7109375" style="1" customWidth="1"/>
    <col min="3849" max="3851" width="9.140625" style="1"/>
    <col min="3852" max="3852" width="13.7109375" style="1" customWidth="1"/>
    <col min="3853" max="3853" width="12.42578125" style="1" customWidth="1"/>
    <col min="3854" max="3856" width="11.140625" style="1" customWidth="1"/>
    <col min="3857" max="3857" width="12.28515625" style="1" customWidth="1"/>
    <col min="3858" max="3858" width="13" style="1" customWidth="1"/>
    <col min="3859" max="3859" width="11.42578125" style="1" customWidth="1"/>
    <col min="3860" max="3860" width="11.140625" style="1" customWidth="1"/>
    <col min="3861" max="3861" width="12.28515625" style="1" customWidth="1"/>
    <col min="3862" max="3862" width="10.42578125" style="1" customWidth="1"/>
    <col min="3863" max="3863" width="13.7109375" style="1" customWidth="1"/>
    <col min="3864" max="3864" width="27.28515625" style="1" bestFit="1" customWidth="1"/>
    <col min="3865" max="3865" width="13.42578125" style="1" customWidth="1"/>
    <col min="3866" max="4101" width="9.140625" style="1"/>
    <col min="4102" max="4102" width="21.7109375" style="1" customWidth="1"/>
    <col min="4103" max="4103" width="23.42578125" style="1" customWidth="1"/>
    <col min="4104" max="4104" width="27.7109375" style="1" customWidth="1"/>
    <col min="4105" max="4107" width="9.140625" style="1"/>
    <col min="4108" max="4108" width="13.7109375" style="1" customWidth="1"/>
    <col min="4109" max="4109" width="12.42578125" style="1" customWidth="1"/>
    <col min="4110" max="4112" width="11.140625" style="1" customWidth="1"/>
    <col min="4113" max="4113" width="12.28515625" style="1" customWidth="1"/>
    <col min="4114" max="4114" width="13" style="1" customWidth="1"/>
    <col min="4115" max="4115" width="11.42578125" style="1" customWidth="1"/>
    <col min="4116" max="4116" width="11.140625" style="1" customWidth="1"/>
    <col min="4117" max="4117" width="12.28515625" style="1" customWidth="1"/>
    <col min="4118" max="4118" width="10.42578125" style="1" customWidth="1"/>
    <col min="4119" max="4119" width="13.7109375" style="1" customWidth="1"/>
    <col min="4120" max="4120" width="27.28515625" style="1" bestFit="1" customWidth="1"/>
    <col min="4121" max="4121" width="13.42578125" style="1" customWidth="1"/>
    <col min="4122" max="4357" width="9.140625" style="1"/>
    <col min="4358" max="4358" width="21.7109375" style="1" customWidth="1"/>
    <col min="4359" max="4359" width="23.42578125" style="1" customWidth="1"/>
    <col min="4360" max="4360" width="27.7109375" style="1" customWidth="1"/>
    <col min="4361" max="4363" width="9.140625" style="1"/>
    <col min="4364" max="4364" width="13.7109375" style="1" customWidth="1"/>
    <col min="4365" max="4365" width="12.42578125" style="1" customWidth="1"/>
    <col min="4366" max="4368" width="11.140625" style="1" customWidth="1"/>
    <col min="4369" max="4369" width="12.28515625" style="1" customWidth="1"/>
    <col min="4370" max="4370" width="13" style="1" customWidth="1"/>
    <col min="4371" max="4371" width="11.42578125" style="1" customWidth="1"/>
    <col min="4372" max="4372" width="11.140625" style="1" customWidth="1"/>
    <col min="4373" max="4373" width="12.28515625" style="1" customWidth="1"/>
    <col min="4374" max="4374" width="10.42578125" style="1" customWidth="1"/>
    <col min="4375" max="4375" width="13.7109375" style="1" customWidth="1"/>
    <col min="4376" max="4376" width="27.28515625" style="1" bestFit="1" customWidth="1"/>
    <col min="4377" max="4377" width="13.42578125" style="1" customWidth="1"/>
    <col min="4378" max="4613" width="9.140625" style="1"/>
    <col min="4614" max="4614" width="21.7109375" style="1" customWidth="1"/>
    <col min="4615" max="4615" width="23.42578125" style="1" customWidth="1"/>
    <col min="4616" max="4616" width="27.7109375" style="1" customWidth="1"/>
    <col min="4617" max="4619" width="9.140625" style="1"/>
    <col min="4620" max="4620" width="13.7109375" style="1" customWidth="1"/>
    <col min="4621" max="4621" width="12.42578125" style="1" customWidth="1"/>
    <col min="4622" max="4624" width="11.140625" style="1" customWidth="1"/>
    <col min="4625" max="4625" width="12.28515625" style="1" customWidth="1"/>
    <col min="4626" max="4626" width="13" style="1" customWidth="1"/>
    <col min="4627" max="4627" width="11.42578125" style="1" customWidth="1"/>
    <col min="4628" max="4628" width="11.140625" style="1" customWidth="1"/>
    <col min="4629" max="4629" width="12.28515625" style="1" customWidth="1"/>
    <col min="4630" max="4630" width="10.42578125" style="1" customWidth="1"/>
    <col min="4631" max="4631" width="13.7109375" style="1" customWidth="1"/>
    <col min="4632" max="4632" width="27.28515625" style="1" bestFit="1" customWidth="1"/>
    <col min="4633" max="4633" width="13.42578125" style="1" customWidth="1"/>
    <col min="4634" max="4869" width="9.140625" style="1"/>
    <col min="4870" max="4870" width="21.7109375" style="1" customWidth="1"/>
    <col min="4871" max="4871" width="23.42578125" style="1" customWidth="1"/>
    <col min="4872" max="4872" width="27.7109375" style="1" customWidth="1"/>
    <col min="4873" max="4875" width="9.140625" style="1"/>
    <col min="4876" max="4876" width="13.7109375" style="1" customWidth="1"/>
    <col min="4877" max="4877" width="12.42578125" style="1" customWidth="1"/>
    <col min="4878" max="4880" width="11.140625" style="1" customWidth="1"/>
    <col min="4881" max="4881" width="12.28515625" style="1" customWidth="1"/>
    <col min="4882" max="4882" width="13" style="1" customWidth="1"/>
    <col min="4883" max="4883" width="11.42578125" style="1" customWidth="1"/>
    <col min="4884" max="4884" width="11.140625" style="1" customWidth="1"/>
    <col min="4885" max="4885" width="12.28515625" style="1" customWidth="1"/>
    <col min="4886" max="4886" width="10.42578125" style="1" customWidth="1"/>
    <col min="4887" max="4887" width="13.7109375" style="1" customWidth="1"/>
    <col min="4888" max="4888" width="27.28515625" style="1" bestFit="1" customWidth="1"/>
    <col min="4889" max="4889" width="13.42578125" style="1" customWidth="1"/>
    <col min="4890" max="5125" width="9.140625" style="1"/>
    <col min="5126" max="5126" width="21.7109375" style="1" customWidth="1"/>
    <col min="5127" max="5127" width="23.42578125" style="1" customWidth="1"/>
    <col min="5128" max="5128" width="27.7109375" style="1" customWidth="1"/>
    <col min="5129" max="5131" width="9.140625" style="1"/>
    <col min="5132" max="5132" width="13.7109375" style="1" customWidth="1"/>
    <col min="5133" max="5133" width="12.42578125" style="1" customWidth="1"/>
    <col min="5134" max="5136" width="11.140625" style="1" customWidth="1"/>
    <col min="5137" max="5137" width="12.28515625" style="1" customWidth="1"/>
    <col min="5138" max="5138" width="13" style="1" customWidth="1"/>
    <col min="5139" max="5139" width="11.42578125" style="1" customWidth="1"/>
    <col min="5140" max="5140" width="11.140625" style="1" customWidth="1"/>
    <col min="5141" max="5141" width="12.28515625" style="1" customWidth="1"/>
    <col min="5142" max="5142" width="10.42578125" style="1" customWidth="1"/>
    <col min="5143" max="5143" width="13.7109375" style="1" customWidth="1"/>
    <col min="5144" max="5144" width="27.28515625" style="1" bestFit="1" customWidth="1"/>
    <col min="5145" max="5145" width="13.42578125" style="1" customWidth="1"/>
    <col min="5146" max="5381" width="9.140625" style="1"/>
    <col min="5382" max="5382" width="21.7109375" style="1" customWidth="1"/>
    <col min="5383" max="5383" width="23.42578125" style="1" customWidth="1"/>
    <col min="5384" max="5384" width="27.7109375" style="1" customWidth="1"/>
    <col min="5385" max="5387" width="9.140625" style="1"/>
    <col min="5388" max="5388" width="13.7109375" style="1" customWidth="1"/>
    <col min="5389" max="5389" width="12.42578125" style="1" customWidth="1"/>
    <col min="5390" max="5392" width="11.140625" style="1" customWidth="1"/>
    <col min="5393" max="5393" width="12.28515625" style="1" customWidth="1"/>
    <col min="5394" max="5394" width="13" style="1" customWidth="1"/>
    <col min="5395" max="5395" width="11.42578125" style="1" customWidth="1"/>
    <col min="5396" max="5396" width="11.140625" style="1" customWidth="1"/>
    <col min="5397" max="5397" width="12.28515625" style="1" customWidth="1"/>
    <col min="5398" max="5398" width="10.42578125" style="1" customWidth="1"/>
    <col min="5399" max="5399" width="13.7109375" style="1" customWidth="1"/>
    <col min="5400" max="5400" width="27.28515625" style="1" bestFit="1" customWidth="1"/>
    <col min="5401" max="5401" width="13.42578125" style="1" customWidth="1"/>
    <col min="5402" max="5637" width="9.140625" style="1"/>
    <col min="5638" max="5638" width="21.7109375" style="1" customWidth="1"/>
    <col min="5639" max="5639" width="23.42578125" style="1" customWidth="1"/>
    <col min="5640" max="5640" width="27.7109375" style="1" customWidth="1"/>
    <col min="5641" max="5643" width="9.140625" style="1"/>
    <col min="5644" max="5644" width="13.7109375" style="1" customWidth="1"/>
    <col min="5645" max="5645" width="12.42578125" style="1" customWidth="1"/>
    <col min="5646" max="5648" width="11.140625" style="1" customWidth="1"/>
    <col min="5649" max="5649" width="12.28515625" style="1" customWidth="1"/>
    <col min="5650" max="5650" width="13" style="1" customWidth="1"/>
    <col min="5651" max="5651" width="11.42578125" style="1" customWidth="1"/>
    <col min="5652" max="5652" width="11.140625" style="1" customWidth="1"/>
    <col min="5653" max="5653" width="12.28515625" style="1" customWidth="1"/>
    <col min="5654" max="5654" width="10.42578125" style="1" customWidth="1"/>
    <col min="5655" max="5655" width="13.7109375" style="1" customWidth="1"/>
    <col min="5656" max="5656" width="27.28515625" style="1" bestFit="1" customWidth="1"/>
    <col min="5657" max="5657" width="13.42578125" style="1" customWidth="1"/>
    <col min="5658" max="5893" width="9.140625" style="1"/>
    <col min="5894" max="5894" width="21.7109375" style="1" customWidth="1"/>
    <col min="5895" max="5895" width="23.42578125" style="1" customWidth="1"/>
    <col min="5896" max="5896" width="27.7109375" style="1" customWidth="1"/>
    <col min="5897" max="5899" width="9.140625" style="1"/>
    <col min="5900" max="5900" width="13.7109375" style="1" customWidth="1"/>
    <col min="5901" max="5901" width="12.42578125" style="1" customWidth="1"/>
    <col min="5902" max="5904" width="11.140625" style="1" customWidth="1"/>
    <col min="5905" max="5905" width="12.28515625" style="1" customWidth="1"/>
    <col min="5906" max="5906" width="13" style="1" customWidth="1"/>
    <col min="5907" max="5907" width="11.42578125" style="1" customWidth="1"/>
    <col min="5908" max="5908" width="11.140625" style="1" customWidth="1"/>
    <col min="5909" max="5909" width="12.28515625" style="1" customWidth="1"/>
    <col min="5910" max="5910" width="10.42578125" style="1" customWidth="1"/>
    <col min="5911" max="5911" width="13.7109375" style="1" customWidth="1"/>
    <col min="5912" max="5912" width="27.28515625" style="1" bestFit="1" customWidth="1"/>
    <col min="5913" max="5913" width="13.42578125" style="1" customWidth="1"/>
    <col min="5914" max="6149" width="9.140625" style="1"/>
    <col min="6150" max="6150" width="21.7109375" style="1" customWidth="1"/>
    <col min="6151" max="6151" width="23.42578125" style="1" customWidth="1"/>
    <col min="6152" max="6152" width="27.7109375" style="1" customWidth="1"/>
    <col min="6153" max="6155" width="9.140625" style="1"/>
    <col min="6156" max="6156" width="13.7109375" style="1" customWidth="1"/>
    <col min="6157" max="6157" width="12.42578125" style="1" customWidth="1"/>
    <col min="6158" max="6160" width="11.140625" style="1" customWidth="1"/>
    <col min="6161" max="6161" width="12.28515625" style="1" customWidth="1"/>
    <col min="6162" max="6162" width="13" style="1" customWidth="1"/>
    <col min="6163" max="6163" width="11.42578125" style="1" customWidth="1"/>
    <col min="6164" max="6164" width="11.140625" style="1" customWidth="1"/>
    <col min="6165" max="6165" width="12.28515625" style="1" customWidth="1"/>
    <col min="6166" max="6166" width="10.42578125" style="1" customWidth="1"/>
    <col min="6167" max="6167" width="13.7109375" style="1" customWidth="1"/>
    <col min="6168" max="6168" width="27.28515625" style="1" bestFit="1" customWidth="1"/>
    <col min="6169" max="6169" width="13.42578125" style="1" customWidth="1"/>
    <col min="6170" max="6405" width="9.140625" style="1"/>
    <col min="6406" max="6406" width="21.7109375" style="1" customWidth="1"/>
    <col min="6407" max="6407" width="23.42578125" style="1" customWidth="1"/>
    <col min="6408" max="6408" width="27.7109375" style="1" customWidth="1"/>
    <col min="6409" max="6411" width="9.140625" style="1"/>
    <col min="6412" max="6412" width="13.7109375" style="1" customWidth="1"/>
    <col min="6413" max="6413" width="12.42578125" style="1" customWidth="1"/>
    <col min="6414" max="6416" width="11.140625" style="1" customWidth="1"/>
    <col min="6417" max="6417" width="12.28515625" style="1" customWidth="1"/>
    <col min="6418" max="6418" width="13" style="1" customWidth="1"/>
    <col min="6419" max="6419" width="11.42578125" style="1" customWidth="1"/>
    <col min="6420" max="6420" width="11.140625" style="1" customWidth="1"/>
    <col min="6421" max="6421" width="12.28515625" style="1" customWidth="1"/>
    <col min="6422" max="6422" width="10.42578125" style="1" customWidth="1"/>
    <col min="6423" max="6423" width="13.7109375" style="1" customWidth="1"/>
    <col min="6424" max="6424" width="27.28515625" style="1" bestFit="1" customWidth="1"/>
    <col min="6425" max="6425" width="13.42578125" style="1" customWidth="1"/>
    <col min="6426" max="6661" width="9.140625" style="1"/>
    <col min="6662" max="6662" width="21.7109375" style="1" customWidth="1"/>
    <col min="6663" max="6663" width="23.42578125" style="1" customWidth="1"/>
    <col min="6664" max="6664" width="27.7109375" style="1" customWidth="1"/>
    <col min="6665" max="6667" width="9.140625" style="1"/>
    <col min="6668" max="6668" width="13.7109375" style="1" customWidth="1"/>
    <col min="6669" max="6669" width="12.42578125" style="1" customWidth="1"/>
    <col min="6670" max="6672" width="11.140625" style="1" customWidth="1"/>
    <col min="6673" max="6673" width="12.28515625" style="1" customWidth="1"/>
    <col min="6674" max="6674" width="13" style="1" customWidth="1"/>
    <col min="6675" max="6675" width="11.42578125" style="1" customWidth="1"/>
    <col min="6676" max="6676" width="11.140625" style="1" customWidth="1"/>
    <col min="6677" max="6677" width="12.28515625" style="1" customWidth="1"/>
    <col min="6678" max="6678" width="10.42578125" style="1" customWidth="1"/>
    <col min="6679" max="6679" width="13.7109375" style="1" customWidth="1"/>
    <col min="6680" max="6680" width="27.28515625" style="1" bestFit="1" customWidth="1"/>
    <col min="6681" max="6681" width="13.42578125" style="1" customWidth="1"/>
    <col min="6682" max="6917" width="9.140625" style="1"/>
    <col min="6918" max="6918" width="21.7109375" style="1" customWidth="1"/>
    <col min="6919" max="6919" width="23.42578125" style="1" customWidth="1"/>
    <col min="6920" max="6920" width="27.7109375" style="1" customWidth="1"/>
    <col min="6921" max="6923" width="9.140625" style="1"/>
    <col min="6924" max="6924" width="13.7109375" style="1" customWidth="1"/>
    <col min="6925" max="6925" width="12.42578125" style="1" customWidth="1"/>
    <col min="6926" max="6928" width="11.140625" style="1" customWidth="1"/>
    <col min="6929" max="6929" width="12.28515625" style="1" customWidth="1"/>
    <col min="6930" max="6930" width="13" style="1" customWidth="1"/>
    <col min="6931" max="6931" width="11.42578125" style="1" customWidth="1"/>
    <col min="6932" max="6932" width="11.140625" style="1" customWidth="1"/>
    <col min="6933" max="6933" width="12.28515625" style="1" customWidth="1"/>
    <col min="6934" max="6934" width="10.42578125" style="1" customWidth="1"/>
    <col min="6935" max="6935" width="13.7109375" style="1" customWidth="1"/>
    <col min="6936" max="6936" width="27.28515625" style="1" bestFit="1" customWidth="1"/>
    <col min="6937" max="6937" width="13.42578125" style="1" customWidth="1"/>
    <col min="6938" max="7173" width="9.140625" style="1"/>
    <col min="7174" max="7174" width="21.7109375" style="1" customWidth="1"/>
    <col min="7175" max="7175" width="23.42578125" style="1" customWidth="1"/>
    <col min="7176" max="7176" width="27.7109375" style="1" customWidth="1"/>
    <col min="7177" max="7179" width="9.140625" style="1"/>
    <col min="7180" max="7180" width="13.7109375" style="1" customWidth="1"/>
    <col min="7181" max="7181" width="12.42578125" style="1" customWidth="1"/>
    <col min="7182" max="7184" width="11.140625" style="1" customWidth="1"/>
    <col min="7185" max="7185" width="12.28515625" style="1" customWidth="1"/>
    <col min="7186" max="7186" width="13" style="1" customWidth="1"/>
    <col min="7187" max="7187" width="11.42578125" style="1" customWidth="1"/>
    <col min="7188" max="7188" width="11.140625" style="1" customWidth="1"/>
    <col min="7189" max="7189" width="12.28515625" style="1" customWidth="1"/>
    <col min="7190" max="7190" width="10.42578125" style="1" customWidth="1"/>
    <col min="7191" max="7191" width="13.7109375" style="1" customWidth="1"/>
    <col min="7192" max="7192" width="27.28515625" style="1" bestFit="1" customWidth="1"/>
    <col min="7193" max="7193" width="13.42578125" style="1" customWidth="1"/>
    <col min="7194" max="7429" width="9.140625" style="1"/>
    <col min="7430" max="7430" width="21.7109375" style="1" customWidth="1"/>
    <col min="7431" max="7431" width="23.42578125" style="1" customWidth="1"/>
    <col min="7432" max="7432" width="27.7109375" style="1" customWidth="1"/>
    <col min="7433" max="7435" width="9.140625" style="1"/>
    <col min="7436" max="7436" width="13.7109375" style="1" customWidth="1"/>
    <col min="7437" max="7437" width="12.42578125" style="1" customWidth="1"/>
    <col min="7438" max="7440" width="11.140625" style="1" customWidth="1"/>
    <col min="7441" max="7441" width="12.28515625" style="1" customWidth="1"/>
    <col min="7442" max="7442" width="13" style="1" customWidth="1"/>
    <col min="7443" max="7443" width="11.42578125" style="1" customWidth="1"/>
    <col min="7444" max="7444" width="11.140625" style="1" customWidth="1"/>
    <col min="7445" max="7445" width="12.28515625" style="1" customWidth="1"/>
    <col min="7446" max="7446" width="10.42578125" style="1" customWidth="1"/>
    <col min="7447" max="7447" width="13.7109375" style="1" customWidth="1"/>
    <col min="7448" max="7448" width="27.28515625" style="1" bestFit="1" customWidth="1"/>
    <col min="7449" max="7449" width="13.42578125" style="1" customWidth="1"/>
    <col min="7450" max="7685" width="9.140625" style="1"/>
    <col min="7686" max="7686" width="21.7109375" style="1" customWidth="1"/>
    <col min="7687" max="7687" width="23.42578125" style="1" customWidth="1"/>
    <col min="7688" max="7688" width="27.7109375" style="1" customWidth="1"/>
    <col min="7689" max="7691" width="9.140625" style="1"/>
    <col min="7692" max="7692" width="13.7109375" style="1" customWidth="1"/>
    <col min="7693" max="7693" width="12.42578125" style="1" customWidth="1"/>
    <col min="7694" max="7696" width="11.140625" style="1" customWidth="1"/>
    <col min="7697" max="7697" width="12.28515625" style="1" customWidth="1"/>
    <col min="7698" max="7698" width="13" style="1" customWidth="1"/>
    <col min="7699" max="7699" width="11.42578125" style="1" customWidth="1"/>
    <col min="7700" max="7700" width="11.140625" style="1" customWidth="1"/>
    <col min="7701" max="7701" width="12.28515625" style="1" customWidth="1"/>
    <col min="7702" max="7702" width="10.42578125" style="1" customWidth="1"/>
    <col min="7703" max="7703" width="13.7109375" style="1" customWidth="1"/>
    <col min="7704" max="7704" width="27.28515625" style="1" bestFit="1" customWidth="1"/>
    <col min="7705" max="7705" width="13.42578125" style="1" customWidth="1"/>
    <col min="7706" max="7941" width="9.140625" style="1"/>
    <col min="7942" max="7942" width="21.7109375" style="1" customWidth="1"/>
    <col min="7943" max="7943" width="23.42578125" style="1" customWidth="1"/>
    <col min="7944" max="7944" width="27.7109375" style="1" customWidth="1"/>
    <col min="7945" max="7947" width="9.140625" style="1"/>
    <col min="7948" max="7948" width="13.7109375" style="1" customWidth="1"/>
    <col min="7949" max="7949" width="12.42578125" style="1" customWidth="1"/>
    <col min="7950" max="7952" width="11.140625" style="1" customWidth="1"/>
    <col min="7953" max="7953" width="12.28515625" style="1" customWidth="1"/>
    <col min="7954" max="7954" width="13" style="1" customWidth="1"/>
    <col min="7955" max="7955" width="11.42578125" style="1" customWidth="1"/>
    <col min="7956" max="7956" width="11.140625" style="1" customWidth="1"/>
    <col min="7957" max="7957" width="12.28515625" style="1" customWidth="1"/>
    <col min="7958" max="7958" width="10.42578125" style="1" customWidth="1"/>
    <col min="7959" max="7959" width="13.7109375" style="1" customWidth="1"/>
    <col min="7960" max="7960" width="27.28515625" style="1" bestFit="1" customWidth="1"/>
    <col min="7961" max="7961" width="13.42578125" style="1" customWidth="1"/>
    <col min="7962" max="8197" width="9.140625" style="1"/>
    <col min="8198" max="8198" width="21.7109375" style="1" customWidth="1"/>
    <col min="8199" max="8199" width="23.42578125" style="1" customWidth="1"/>
    <col min="8200" max="8200" width="27.7109375" style="1" customWidth="1"/>
    <col min="8201" max="8203" width="9.140625" style="1"/>
    <col min="8204" max="8204" width="13.7109375" style="1" customWidth="1"/>
    <col min="8205" max="8205" width="12.42578125" style="1" customWidth="1"/>
    <col min="8206" max="8208" width="11.140625" style="1" customWidth="1"/>
    <col min="8209" max="8209" width="12.28515625" style="1" customWidth="1"/>
    <col min="8210" max="8210" width="13" style="1" customWidth="1"/>
    <col min="8211" max="8211" width="11.42578125" style="1" customWidth="1"/>
    <col min="8212" max="8212" width="11.140625" style="1" customWidth="1"/>
    <col min="8213" max="8213" width="12.28515625" style="1" customWidth="1"/>
    <col min="8214" max="8214" width="10.42578125" style="1" customWidth="1"/>
    <col min="8215" max="8215" width="13.7109375" style="1" customWidth="1"/>
    <col min="8216" max="8216" width="27.28515625" style="1" bestFit="1" customWidth="1"/>
    <col min="8217" max="8217" width="13.42578125" style="1" customWidth="1"/>
    <col min="8218" max="8453" width="9.140625" style="1"/>
    <col min="8454" max="8454" width="21.7109375" style="1" customWidth="1"/>
    <col min="8455" max="8455" width="23.42578125" style="1" customWidth="1"/>
    <col min="8456" max="8456" width="27.7109375" style="1" customWidth="1"/>
    <col min="8457" max="8459" width="9.140625" style="1"/>
    <col min="8460" max="8460" width="13.7109375" style="1" customWidth="1"/>
    <col min="8461" max="8461" width="12.42578125" style="1" customWidth="1"/>
    <col min="8462" max="8464" width="11.140625" style="1" customWidth="1"/>
    <col min="8465" max="8465" width="12.28515625" style="1" customWidth="1"/>
    <col min="8466" max="8466" width="13" style="1" customWidth="1"/>
    <col min="8467" max="8467" width="11.42578125" style="1" customWidth="1"/>
    <col min="8468" max="8468" width="11.140625" style="1" customWidth="1"/>
    <col min="8469" max="8469" width="12.28515625" style="1" customWidth="1"/>
    <col min="8470" max="8470" width="10.42578125" style="1" customWidth="1"/>
    <col min="8471" max="8471" width="13.7109375" style="1" customWidth="1"/>
    <col min="8472" max="8472" width="27.28515625" style="1" bestFit="1" customWidth="1"/>
    <col min="8473" max="8473" width="13.42578125" style="1" customWidth="1"/>
    <col min="8474" max="8709" width="9.140625" style="1"/>
    <col min="8710" max="8710" width="21.7109375" style="1" customWidth="1"/>
    <col min="8711" max="8711" width="23.42578125" style="1" customWidth="1"/>
    <col min="8712" max="8712" width="27.7109375" style="1" customWidth="1"/>
    <col min="8713" max="8715" width="9.140625" style="1"/>
    <col min="8716" max="8716" width="13.7109375" style="1" customWidth="1"/>
    <col min="8717" max="8717" width="12.42578125" style="1" customWidth="1"/>
    <col min="8718" max="8720" width="11.140625" style="1" customWidth="1"/>
    <col min="8721" max="8721" width="12.28515625" style="1" customWidth="1"/>
    <col min="8722" max="8722" width="13" style="1" customWidth="1"/>
    <col min="8723" max="8723" width="11.42578125" style="1" customWidth="1"/>
    <col min="8724" max="8724" width="11.140625" style="1" customWidth="1"/>
    <col min="8725" max="8725" width="12.28515625" style="1" customWidth="1"/>
    <col min="8726" max="8726" width="10.42578125" style="1" customWidth="1"/>
    <col min="8727" max="8727" width="13.7109375" style="1" customWidth="1"/>
    <col min="8728" max="8728" width="27.28515625" style="1" bestFit="1" customWidth="1"/>
    <col min="8729" max="8729" width="13.42578125" style="1" customWidth="1"/>
    <col min="8730" max="8965" width="9.140625" style="1"/>
    <col min="8966" max="8966" width="21.7109375" style="1" customWidth="1"/>
    <col min="8967" max="8967" width="23.42578125" style="1" customWidth="1"/>
    <col min="8968" max="8968" width="27.7109375" style="1" customWidth="1"/>
    <col min="8969" max="8971" width="9.140625" style="1"/>
    <col min="8972" max="8972" width="13.7109375" style="1" customWidth="1"/>
    <col min="8973" max="8973" width="12.42578125" style="1" customWidth="1"/>
    <col min="8974" max="8976" width="11.140625" style="1" customWidth="1"/>
    <col min="8977" max="8977" width="12.28515625" style="1" customWidth="1"/>
    <col min="8978" max="8978" width="13" style="1" customWidth="1"/>
    <col min="8979" max="8979" width="11.42578125" style="1" customWidth="1"/>
    <col min="8980" max="8980" width="11.140625" style="1" customWidth="1"/>
    <col min="8981" max="8981" width="12.28515625" style="1" customWidth="1"/>
    <col min="8982" max="8982" width="10.42578125" style="1" customWidth="1"/>
    <col min="8983" max="8983" width="13.7109375" style="1" customWidth="1"/>
    <col min="8984" max="8984" width="27.28515625" style="1" bestFit="1" customWidth="1"/>
    <col min="8985" max="8985" width="13.42578125" style="1" customWidth="1"/>
    <col min="8986" max="9221" width="9.140625" style="1"/>
    <col min="9222" max="9222" width="21.7109375" style="1" customWidth="1"/>
    <col min="9223" max="9223" width="23.42578125" style="1" customWidth="1"/>
    <col min="9224" max="9224" width="27.7109375" style="1" customWidth="1"/>
    <col min="9225" max="9227" width="9.140625" style="1"/>
    <col min="9228" max="9228" width="13.7109375" style="1" customWidth="1"/>
    <col min="9229" max="9229" width="12.42578125" style="1" customWidth="1"/>
    <col min="9230" max="9232" width="11.140625" style="1" customWidth="1"/>
    <col min="9233" max="9233" width="12.28515625" style="1" customWidth="1"/>
    <col min="9234" max="9234" width="13" style="1" customWidth="1"/>
    <col min="9235" max="9235" width="11.42578125" style="1" customWidth="1"/>
    <col min="9236" max="9236" width="11.140625" style="1" customWidth="1"/>
    <col min="9237" max="9237" width="12.28515625" style="1" customWidth="1"/>
    <col min="9238" max="9238" width="10.42578125" style="1" customWidth="1"/>
    <col min="9239" max="9239" width="13.7109375" style="1" customWidth="1"/>
    <col min="9240" max="9240" width="27.28515625" style="1" bestFit="1" customWidth="1"/>
    <col min="9241" max="9241" width="13.42578125" style="1" customWidth="1"/>
    <col min="9242" max="9477" width="9.140625" style="1"/>
    <col min="9478" max="9478" width="21.7109375" style="1" customWidth="1"/>
    <col min="9479" max="9479" width="23.42578125" style="1" customWidth="1"/>
    <col min="9480" max="9480" width="27.7109375" style="1" customWidth="1"/>
    <col min="9481" max="9483" width="9.140625" style="1"/>
    <col min="9484" max="9484" width="13.7109375" style="1" customWidth="1"/>
    <col min="9485" max="9485" width="12.42578125" style="1" customWidth="1"/>
    <col min="9486" max="9488" width="11.140625" style="1" customWidth="1"/>
    <col min="9489" max="9489" width="12.28515625" style="1" customWidth="1"/>
    <col min="9490" max="9490" width="13" style="1" customWidth="1"/>
    <col min="9491" max="9491" width="11.42578125" style="1" customWidth="1"/>
    <col min="9492" max="9492" width="11.140625" style="1" customWidth="1"/>
    <col min="9493" max="9493" width="12.28515625" style="1" customWidth="1"/>
    <col min="9494" max="9494" width="10.42578125" style="1" customWidth="1"/>
    <col min="9495" max="9495" width="13.7109375" style="1" customWidth="1"/>
    <col min="9496" max="9496" width="27.28515625" style="1" bestFit="1" customWidth="1"/>
    <col min="9497" max="9497" width="13.42578125" style="1" customWidth="1"/>
    <col min="9498" max="9733" width="9.140625" style="1"/>
    <col min="9734" max="9734" width="21.7109375" style="1" customWidth="1"/>
    <col min="9735" max="9735" width="23.42578125" style="1" customWidth="1"/>
    <col min="9736" max="9736" width="27.7109375" style="1" customWidth="1"/>
    <col min="9737" max="9739" width="9.140625" style="1"/>
    <col min="9740" max="9740" width="13.7109375" style="1" customWidth="1"/>
    <col min="9741" max="9741" width="12.42578125" style="1" customWidth="1"/>
    <col min="9742" max="9744" width="11.140625" style="1" customWidth="1"/>
    <col min="9745" max="9745" width="12.28515625" style="1" customWidth="1"/>
    <col min="9746" max="9746" width="13" style="1" customWidth="1"/>
    <col min="9747" max="9747" width="11.42578125" style="1" customWidth="1"/>
    <col min="9748" max="9748" width="11.140625" style="1" customWidth="1"/>
    <col min="9749" max="9749" width="12.28515625" style="1" customWidth="1"/>
    <col min="9750" max="9750" width="10.42578125" style="1" customWidth="1"/>
    <col min="9751" max="9751" width="13.7109375" style="1" customWidth="1"/>
    <col min="9752" max="9752" width="27.28515625" style="1" bestFit="1" customWidth="1"/>
    <col min="9753" max="9753" width="13.42578125" style="1" customWidth="1"/>
    <col min="9754" max="9989" width="9.140625" style="1"/>
    <col min="9990" max="9990" width="21.7109375" style="1" customWidth="1"/>
    <col min="9991" max="9991" width="23.42578125" style="1" customWidth="1"/>
    <col min="9992" max="9992" width="27.7109375" style="1" customWidth="1"/>
    <col min="9993" max="9995" width="9.140625" style="1"/>
    <col min="9996" max="9996" width="13.7109375" style="1" customWidth="1"/>
    <col min="9997" max="9997" width="12.42578125" style="1" customWidth="1"/>
    <col min="9998" max="10000" width="11.140625" style="1" customWidth="1"/>
    <col min="10001" max="10001" width="12.28515625" style="1" customWidth="1"/>
    <col min="10002" max="10002" width="13" style="1" customWidth="1"/>
    <col min="10003" max="10003" width="11.42578125" style="1" customWidth="1"/>
    <col min="10004" max="10004" width="11.140625" style="1" customWidth="1"/>
    <col min="10005" max="10005" width="12.28515625" style="1" customWidth="1"/>
    <col min="10006" max="10006" width="10.42578125" style="1" customWidth="1"/>
    <col min="10007" max="10007" width="13.7109375" style="1" customWidth="1"/>
    <col min="10008" max="10008" width="27.28515625" style="1" bestFit="1" customWidth="1"/>
    <col min="10009" max="10009" width="13.42578125" style="1" customWidth="1"/>
    <col min="10010" max="10245" width="9.140625" style="1"/>
    <col min="10246" max="10246" width="21.7109375" style="1" customWidth="1"/>
    <col min="10247" max="10247" width="23.42578125" style="1" customWidth="1"/>
    <col min="10248" max="10248" width="27.7109375" style="1" customWidth="1"/>
    <col min="10249" max="10251" width="9.140625" style="1"/>
    <col min="10252" max="10252" width="13.7109375" style="1" customWidth="1"/>
    <col min="10253" max="10253" width="12.42578125" style="1" customWidth="1"/>
    <col min="10254" max="10256" width="11.140625" style="1" customWidth="1"/>
    <col min="10257" max="10257" width="12.28515625" style="1" customWidth="1"/>
    <col min="10258" max="10258" width="13" style="1" customWidth="1"/>
    <col min="10259" max="10259" width="11.42578125" style="1" customWidth="1"/>
    <col min="10260" max="10260" width="11.140625" style="1" customWidth="1"/>
    <col min="10261" max="10261" width="12.28515625" style="1" customWidth="1"/>
    <col min="10262" max="10262" width="10.42578125" style="1" customWidth="1"/>
    <col min="10263" max="10263" width="13.7109375" style="1" customWidth="1"/>
    <col min="10264" max="10264" width="27.28515625" style="1" bestFit="1" customWidth="1"/>
    <col min="10265" max="10265" width="13.42578125" style="1" customWidth="1"/>
    <col min="10266" max="10501" width="9.140625" style="1"/>
    <col min="10502" max="10502" width="21.7109375" style="1" customWidth="1"/>
    <col min="10503" max="10503" width="23.42578125" style="1" customWidth="1"/>
    <col min="10504" max="10504" width="27.7109375" style="1" customWidth="1"/>
    <col min="10505" max="10507" width="9.140625" style="1"/>
    <col min="10508" max="10508" width="13.7109375" style="1" customWidth="1"/>
    <col min="10509" max="10509" width="12.42578125" style="1" customWidth="1"/>
    <col min="10510" max="10512" width="11.140625" style="1" customWidth="1"/>
    <col min="10513" max="10513" width="12.28515625" style="1" customWidth="1"/>
    <col min="10514" max="10514" width="13" style="1" customWidth="1"/>
    <col min="10515" max="10515" width="11.42578125" style="1" customWidth="1"/>
    <col min="10516" max="10516" width="11.140625" style="1" customWidth="1"/>
    <col min="10517" max="10517" width="12.28515625" style="1" customWidth="1"/>
    <col min="10518" max="10518" width="10.42578125" style="1" customWidth="1"/>
    <col min="10519" max="10519" width="13.7109375" style="1" customWidth="1"/>
    <col min="10520" max="10520" width="27.28515625" style="1" bestFit="1" customWidth="1"/>
    <col min="10521" max="10521" width="13.42578125" style="1" customWidth="1"/>
    <col min="10522" max="10757" width="9.140625" style="1"/>
    <col min="10758" max="10758" width="21.7109375" style="1" customWidth="1"/>
    <col min="10759" max="10759" width="23.42578125" style="1" customWidth="1"/>
    <col min="10760" max="10760" width="27.7109375" style="1" customWidth="1"/>
    <col min="10761" max="10763" width="9.140625" style="1"/>
    <col min="10764" max="10764" width="13.7109375" style="1" customWidth="1"/>
    <col min="10765" max="10765" width="12.42578125" style="1" customWidth="1"/>
    <col min="10766" max="10768" width="11.140625" style="1" customWidth="1"/>
    <col min="10769" max="10769" width="12.28515625" style="1" customWidth="1"/>
    <col min="10770" max="10770" width="13" style="1" customWidth="1"/>
    <col min="10771" max="10771" width="11.42578125" style="1" customWidth="1"/>
    <col min="10772" max="10772" width="11.140625" style="1" customWidth="1"/>
    <col min="10773" max="10773" width="12.28515625" style="1" customWidth="1"/>
    <col min="10774" max="10774" width="10.42578125" style="1" customWidth="1"/>
    <col min="10775" max="10775" width="13.7109375" style="1" customWidth="1"/>
    <col min="10776" max="10776" width="27.28515625" style="1" bestFit="1" customWidth="1"/>
    <col min="10777" max="10777" width="13.42578125" style="1" customWidth="1"/>
    <col min="10778" max="11013" width="9.140625" style="1"/>
    <col min="11014" max="11014" width="21.7109375" style="1" customWidth="1"/>
    <col min="11015" max="11015" width="23.42578125" style="1" customWidth="1"/>
    <col min="11016" max="11016" width="27.7109375" style="1" customWidth="1"/>
    <col min="11017" max="11019" width="9.140625" style="1"/>
    <col min="11020" max="11020" width="13.7109375" style="1" customWidth="1"/>
    <col min="11021" max="11021" width="12.42578125" style="1" customWidth="1"/>
    <col min="11022" max="11024" width="11.140625" style="1" customWidth="1"/>
    <col min="11025" max="11025" width="12.28515625" style="1" customWidth="1"/>
    <col min="11026" max="11026" width="13" style="1" customWidth="1"/>
    <col min="11027" max="11027" width="11.42578125" style="1" customWidth="1"/>
    <col min="11028" max="11028" width="11.140625" style="1" customWidth="1"/>
    <col min="11029" max="11029" width="12.28515625" style="1" customWidth="1"/>
    <col min="11030" max="11030" width="10.42578125" style="1" customWidth="1"/>
    <col min="11031" max="11031" width="13.7109375" style="1" customWidth="1"/>
    <col min="11032" max="11032" width="27.28515625" style="1" bestFit="1" customWidth="1"/>
    <col min="11033" max="11033" width="13.42578125" style="1" customWidth="1"/>
    <col min="11034" max="11269" width="9.140625" style="1"/>
    <col min="11270" max="11270" width="21.7109375" style="1" customWidth="1"/>
    <col min="11271" max="11271" width="23.42578125" style="1" customWidth="1"/>
    <col min="11272" max="11272" width="27.7109375" style="1" customWidth="1"/>
    <col min="11273" max="11275" width="9.140625" style="1"/>
    <col min="11276" max="11276" width="13.7109375" style="1" customWidth="1"/>
    <col min="11277" max="11277" width="12.42578125" style="1" customWidth="1"/>
    <col min="11278" max="11280" width="11.140625" style="1" customWidth="1"/>
    <col min="11281" max="11281" width="12.28515625" style="1" customWidth="1"/>
    <col min="11282" max="11282" width="13" style="1" customWidth="1"/>
    <col min="11283" max="11283" width="11.42578125" style="1" customWidth="1"/>
    <col min="11284" max="11284" width="11.140625" style="1" customWidth="1"/>
    <col min="11285" max="11285" width="12.28515625" style="1" customWidth="1"/>
    <col min="11286" max="11286" width="10.42578125" style="1" customWidth="1"/>
    <col min="11287" max="11287" width="13.7109375" style="1" customWidth="1"/>
    <col min="11288" max="11288" width="27.28515625" style="1" bestFit="1" customWidth="1"/>
    <col min="11289" max="11289" width="13.42578125" style="1" customWidth="1"/>
    <col min="11290" max="11525" width="9.140625" style="1"/>
    <col min="11526" max="11526" width="21.7109375" style="1" customWidth="1"/>
    <col min="11527" max="11527" width="23.42578125" style="1" customWidth="1"/>
    <col min="11528" max="11528" width="27.7109375" style="1" customWidth="1"/>
    <col min="11529" max="11531" width="9.140625" style="1"/>
    <col min="11532" max="11532" width="13.7109375" style="1" customWidth="1"/>
    <col min="11533" max="11533" width="12.42578125" style="1" customWidth="1"/>
    <col min="11534" max="11536" width="11.140625" style="1" customWidth="1"/>
    <col min="11537" max="11537" width="12.28515625" style="1" customWidth="1"/>
    <col min="11538" max="11538" width="13" style="1" customWidth="1"/>
    <col min="11539" max="11539" width="11.42578125" style="1" customWidth="1"/>
    <col min="11540" max="11540" width="11.140625" style="1" customWidth="1"/>
    <col min="11541" max="11541" width="12.28515625" style="1" customWidth="1"/>
    <col min="11542" max="11542" width="10.42578125" style="1" customWidth="1"/>
    <col min="11543" max="11543" width="13.7109375" style="1" customWidth="1"/>
    <col min="11544" max="11544" width="27.28515625" style="1" bestFit="1" customWidth="1"/>
    <col min="11545" max="11545" width="13.42578125" style="1" customWidth="1"/>
    <col min="11546" max="11781" width="9.140625" style="1"/>
    <col min="11782" max="11782" width="21.7109375" style="1" customWidth="1"/>
    <col min="11783" max="11783" width="23.42578125" style="1" customWidth="1"/>
    <col min="11784" max="11784" width="27.7109375" style="1" customWidth="1"/>
    <col min="11785" max="11787" width="9.140625" style="1"/>
    <col min="11788" max="11788" width="13.7109375" style="1" customWidth="1"/>
    <col min="11789" max="11789" width="12.42578125" style="1" customWidth="1"/>
    <col min="11790" max="11792" width="11.140625" style="1" customWidth="1"/>
    <col min="11793" max="11793" width="12.28515625" style="1" customWidth="1"/>
    <col min="11794" max="11794" width="13" style="1" customWidth="1"/>
    <col min="11795" max="11795" width="11.42578125" style="1" customWidth="1"/>
    <col min="11796" max="11796" width="11.140625" style="1" customWidth="1"/>
    <col min="11797" max="11797" width="12.28515625" style="1" customWidth="1"/>
    <col min="11798" max="11798" width="10.42578125" style="1" customWidth="1"/>
    <col min="11799" max="11799" width="13.7109375" style="1" customWidth="1"/>
    <col min="11800" max="11800" width="27.28515625" style="1" bestFit="1" customWidth="1"/>
    <col min="11801" max="11801" width="13.42578125" style="1" customWidth="1"/>
    <col min="11802" max="12037" width="9.140625" style="1"/>
    <col min="12038" max="12038" width="21.7109375" style="1" customWidth="1"/>
    <col min="12039" max="12039" width="23.42578125" style="1" customWidth="1"/>
    <col min="12040" max="12040" width="27.7109375" style="1" customWidth="1"/>
    <col min="12041" max="12043" width="9.140625" style="1"/>
    <col min="12044" max="12044" width="13.7109375" style="1" customWidth="1"/>
    <col min="12045" max="12045" width="12.42578125" style="1" customWidth="1"/>
    <col min="12046" max="12048" width="11.140625" style="1" customWidth="1"/>
    <col min="12049" max="12049" width="12.28515625" style="1" customWidth="1"/>
    <col min="12050" max="12050" width="13" style="1" customWidth="1"/>
    <col min="12051" max="12051" width="11.42578125" style="1" customWidth="1"/>
    <col min="12052" max="12052" width="11.140625" style="1" customWidth="1"/>
    <col min="12053" max="12053" width="12.28515625" style="1" customWidth="1"/>
    <col min="12054" max="12054" width="10.42578125" style="1" customWidth="1"/>
    <col min="12055" max="12055" width="13.7109375" style="1" customWidth="1"/>
    <col min="12056" max="12056" width="27.28515625" style="1" bestFit="1" customWidth="1"/>
    <col min="12057" max="12057" width="13.42578125" style="1" customWidth="1"/>
    <col min="12058" max="12293" width="9.140625" style="1"/>
    <col min="12294" max="12294" width="21.7109375" style="1" customWidth="1"/>
    <col min="12295" max="12295" width="23.42578125" style="1" customWidth="1"/>
    <col min="12296" max="12296" width="27.7109375" style="1" customWidth="1"/>
    <col min="12297" max="12299" width="9.140625" style="1"/>
    <col min="12300" max="12300" width="13.7109375" style="1" customWidth="1"/>
    <col min="12301" max="12301" width="12.42578125" style="1" customWidth="1"/>
    <col min="12302" max="12304" width="11.140625" style="1" customWidth="1"/>
    <col min="12305" max="12305" width="12.28515625" style="1" customWidth="1"/>
    <col min="12306" max="12306" width="13" style="1" customWidth="1"/>
    <col min="12307" max="12307" width="11.42578125" style="1" customWidth="1"/>
    <col min="12308" max="12308" width="11.140625" style="1" customWidth="1"/>
    <col min="12309" max="12309" width="12.28515625" style="1" customWidth="1"/>
    <col min="12310" max="12310" width="10.42578125" style="1" customWidth="1"/>
    <col min="12311" max="12311" width="13.7109375" style="1" customWidth="1"/>
    <col min="12312" max="12312" width="27.28515625" style="1" bestFit="1" customWidth="1"/>
    <col min="12313" max="12313" width="13.42578125" style="1" customWidth="1"/>
    <col min="12314" max="12549" width="9.140625" style="1"/>
    <col min="12550" max="12550" width="21.7109375" style="1" customWidth="1"/>
    <col min="12551" max="12551" width="23.42578125" style="1" customWidth="1"/>
    <col min="12552" max="12552" width="27.7109375" style="1" customWidth="1"/>
    <col min="12553" max="12555" width="9.140625" style="1"/>
    <col min="12556" max="12556" width="13.7109375" style="1" customWidth="1"/>
    <col min="12557" max="12557" width="12.42578125" style="1" customWidth="1"/>
    <col min="12558" max="12560" width="11.140625" style="1" customWidth="1"/>
    <col min="12561" max="12561" width="12.28515625" style="1" customWidth="1"/>
    <col min="12562" max="12562" width="13" style="1" customWidth="1"/>
    <col min="12563" max="12563" width="11.42578125" style="1" customWidth="1"/>
    <col min="12564" max="12564" width="11.140625" style="1" customWidth="1"/>
    <col min="12565" max="12565" width="12.28515625" style="1" customWidth="1"/>
    <col min="12566" max="12566" width="10.42578125" style="1" customWidth="1"/>
    <col min="12567" max="12567" width="13.7109375" style="1" customWidth="1"/>
    <col min="12568" max="12568" width="27.28515625" style="1" bestFit="1" customWidth="1"/>
    <col min="12569" max="12569" width="13.42578125" style="1" customWidth="1"/>
    <col min="12570" max="12805" width="9.140625" style="1"/>
    <col min="12806" max="12806" width="21.7109375" style="1" customWidth="1"/>
    <col min="12807" max="12807" width="23.42578125" style="1" customWidth="1"/>
    <col min="12808" max="12808" width="27.7109375" style="1" customWidth="1"/>
    <col min="12809" max="12811" width="9.140625" style="1"/>
    <col min="12812" max="12812" width="13.7109375" style="1" customWidth="1"/>
    <col min="12813" max="12813" width="12.42578125" style="1" customWidth="1"/>
    <col min="12814" max="12816" width="11.140625" style="1" customWidth="1"/>
    <col min="12817" max="12817" width="12.28515625" style="1" customWidth="1"/>
    <col min="12818" max="12818" width="13" style="1" customWidth="1"/>
    <col min="12819" max="12819" width="11.42578125" style="1" customWidth="1"/>
    <col min="12820" max="12820" width="11.140625" style="1" customWidth="1"/>
    <col min="12821" max="12821" width="12.28515625" style="1" customWidth="1"/>
    <col min="12822" max="12822" width="10.42578125" style="1" customWidth="1"/>
    <col min="12823" max="12823" width="13.7109375" style="1" customWidth="1"/>
    <col min="12824" max="12824" width="27.28515625" style="1" bestFit="1" customWidth="1"/>
    <col min="12825" max="12825" width="13.42578125" style="1" customWidth="1"/>
    <col min="12826" max="13061" width="9.140625" style="1"/>
    <col min="13062" max="13062" width="21.7109375" style="1" customWidth="1"/>
    <col min="13063" max="13063" width="23.42578125" style="1" customWidth="1"/>
    <col min="13064" max="13064" width="27.7109375" style="1" customWidth="1"/>
    <col min="13065" max="13067" width="9.140625" style="1"/>
    <col min="13068" max="13068" width="13.7109375" style="1" customWidth="1"/>
    <col min="13069" max="13069" width="12.42578125" style="1" customWidth="1"/>
    <col min="13070" max="13072" width="11.140625" style="1" customWidth="1"/>
    <col min="13073" max="13073" width="12.28515625" style="1" customWidth="1"/>
    <col min="13074" max="13074" width="13" style="1" customWidth="1"/>
    <col min="13075" max="13075" width="11.42578125" style="1" customWidth="1"/>
    <col min="13076" max="13076" width="11.140625" style="1" customWidth="1"/>
    <col min="13077" max="13077" width="12.28515625" style="1" customWidth="1"/>
    <col min="13078" max="13078" width="10.42578125" style="1" customWidth="1"/>
    <col min="13079" max="13079" width="13.7109375" style="1" customWidth="1"/>
    <col min="13080" max="13080" width="27.28515625" style="1" bestFit="1" customWidth="1"/>
    <col min="13081" max="13081" width="13.42578125" style="1" customWidth="1"/>
    <col min="13082" max="13317" width="9.140625" style="1"/>
    <col min="13318" max="13318" width="21.7109375" style="1" customWidth="1"/>
    <col min="13319" max="13319" width="23.42578125" style="1" customWidth="1"/>
    <col min="13320" max="13320" width="27.7109375" style="1" customWidth="1"/>
    <col min="13321" max="13323" width="9.140625" style="1"/>
    <col min="13324" max="13324" width="13.7109375" style="1" customWidth="1"/>
    <col min="13325" max="13325" width="12.42578125" style="1" customWidth="1"/>
    <col min="13326" max="13328" width="11.140625" style="1" customWidth="1"/>
    <col min="13329" max="13329" width="12.28515625" style="1" customWidth="1"/>
    <col min="13330" max="13330" width="13" style="1" customWidth="1"/>
    <col min="13331" max="13331" width="11.42578125" style="1" customWidth="1"/>
    <col min="13332" max="13332" width="11.140625" style="1" customWidth="1"/>
    <col min="13333" max="13333" width="12.28515625" style="1" customWidth="1"/>
    <col min="13334" max="13334" width="10.42578125" style="1" customWidth="1"/>
    <col min="13335" max="13335" width="13.7109375" style="1" customWidth="1"/>
    <col min="13336" max="13336" width="27.28515625" style="1" bestFit="1" customWidth="1"/>
    <col min="13337" max="13337" width="13.42578125" style="1" customWidth="1"/>
    <col min="13338" max="13573" width="9.140625" style="1"/>
    <col min="13574" max="13574" width="21.7109375" style="1" customWidth="1"/>
    <col min="13575" max="13575" width="23.42578125" style="1" customWidth="1"/>
    <col min="13576" max="13576" width="27.7109375" style="1" customWidth="1"/>
    <col min="13577" max="13579" width="9.140625" style="1"/>
    <col min="13580" max="13580" width="13.7109375" style="1" customWidth="1"/>
    <col min="13581" max="13581" width="12.42578125" style="1" customWidth="1"/>
    <col min="13582" max="13584" width="11.140625" style="1" customWidth="1"/>
    <col min="13585" max="13585" width="12.28515625" style="1" customWidth="1"/>
    <col min="13586" max="13586" width="13" style="1" customWidth="1"/>
    <col min="13587" max="13587" width="11.42578125" style="1" customWidth="1"/>
    <col min="13588" max="13588" width="11.140625" style="1" customWidth="1"/>
    <col min="13589" max="13589" width="12.28515625" style="1" customWidth="1"/>
    <col min="13590" max="13590" width="10.42578125" style="1" customWidth="1"/>
    <col min="13591" max="13591" width="13.7109375" style="1" customWidth="1"/>
    <col min="13592" max="13592" width="27.28515625" style="1" bestFit="1" customWidth="1"/>
    <col min="13593" max="13593" width="13.42578125" style="1" customWidth="1"/>
    <col min="13594" max="13829" width="9.140625" style="1"/>
    <col min="13830" max="13830" width="21.7109375" style="1" customWidth="1"/>
    <col min="13831" max="13831" width="23.42578125" style="1" customWidth="1"/>
    <col min="13832" max="13832" width="27.7109375" style="1" customWidth="1"/>
    <col min="13833" max="13835" width="9.140625" style="1"/>
    <col min="13836" max="13836" width="13.7109375" style="1" customWidth="1"/>
    <col min="13837" max="13837" width="12.42578125" style="1" customWidth="1"/>
    <col min="13838" max="13840" width="11.140625" style="1" customWidth="1"/>
    <col min="13841" max="13841" width="12.28515625" style="1" customWidth="1"/>
    <col min="13842" max="13842" width="13" style="1" customWidth="1"/>
    <col min="13843" max="13843" width="11.42578125" style="1" customWidth="1"/>
    <col min="13844" max="13844" width="11.140625" style="1" customWidth="1"/>
    <col min="13845" max="13845" width="12.28515625" style="1" customWidth="1"/>
    <col min="13846" max="13846" width="10.42578125" style="1" customWidth="1"/>
    <col min="13847" max="13847" width="13.7109375" style="1" customWidth="1"/>
    <col min="13848" max="13848" width="27.28515625" style="1" bestFit="1" customWidth="1"/>
    <col min="13849" max="13849" width="13.42578125" style="1" customWidth="1"/>
    <col min="13850" max="14085" width="9.140625" style="1"/>
    <col min="14086" max="14086" width="21.7109375" style="1" customWidth="1"/>
    <col min="14087" max="14087" width="23.42578125" style="1" customWidth="1"/>
    <col min="14088" max="14088" width="27.7109375" style="1" customWidth="1"/>
    <col min="14089" max="14091" width="9.140625" style="1"/>
    <col min="14092" max="14092" width="13.7109375" style="1" customWidth="1"/>
    <col min="14093" max="14093" width="12.42578125" style="1" customWidth="1"/>
    <col min="14094" max="14096" width="11.140625" style="1" customWidth="1"/>
    <col min="14097" max="14097" width="12.28515625" style="1" customWidth="1"/>
    <col min="14098" max="14098" width="13" style="1" customWidth="1"/>
    <col min="14099" max="14099" width="11.42578125" style="1" customWidth="1"/>
    <col min="14100" max="14100" width="11.140625" style="1" customWidth="1"/>
    <col min="14101" max="14101" width="12.28515625" style="1" customWidth="1"/>
    <col min="14102" max="14102" width="10.42578125" style="1" customWidth="1"/>
    <col min="14103" max="14103" width="13.7109375" style="1" customWidth="1"/>
    <col min="14104" max="14104" width="27.28515625" style="1" bestFit="1" customWidth="1"/>
    <col min="14105" max="14105" width="13.42578125" style="1" customWidth="1"/>
    <col min="14106" max="14341" width="9.140625" style="1"/>
    <col min="14342" max="14342" width="21.7109375" style="1" customWidth="1"/>
    <col min="14343" max="14343" width="23.42578125" style="1" customWidth="1"/>
    <col min="14344" max="14344" width="27.7109375" style="1" customWidth="1"/>
    <col min="14345" max="14347" width="9.140625" style="1"/>
    <col min="14348" max="14348" width="13.7109375" style="1" customWidth="1"/>
    <col min="14349" max="14349" width="12.42578125" style="1" customWidth="1"/>
    <col min="14350" max="14352" width="11.140625" style="1" customWidth="1"/>
    <col min="14353" max="14353" width="12.28515625" style="1" customWidth="1"/>
    <col min="14354" max="14354" width="13" style="1" customWidth="1"/>
    <col min="14355" max="14355" width="11.42578125" style="1" customWidth="1"/>
    <col min="14356" max="14356" width="11.140625" style="1" customWidth="1"/>
    <col min="14357" max="14357" width="12.28515625" style="1" customWidth="1"/>
    <col min="14358" max="14358" width="10.42578125" style="1" customWidth="1"/>
    <col min="14359" max="14359" width="13.7109375" style="1" customWidth="1"/>
    <col min="14360" max="14360" width="27.28515625" style="1" bestFit="1" customWidth="1"/>
    <col min="14361" max="14361" width="13.42578125" style="1" customWidth="1"/>
    <col min="14362" max="14597" width="9.140625" style="1"/>
    <col min="14598" max="14598" width="21.7109375" style="1" customWidth="1"/>
    <col min="14599" max="14599" width="23.42578125" style="1" customWidth="1"/>
    <col min="14600" max="14600" width="27.7109375" style="1" customWidth="1"/>
    <col min="14601" max="14603" width="9.140625" style="1"/>
    <col min="14604" max="14604" width="13.7109375" style="1" customWidth="1"/>
    <col min="14605" max="14605" width="12.42578125" style="1" customWidth="1"/>
    <col min="14606" max="14608" width="11.140625" style="1" customWidth="1"/>
    <col min="14609" max="14609" width="12.28515625" style="1" customWidth="1"/>
    <col min="14610" max="14610" width="13" style="1" customWidth="1"/>
    <col min="14611" max="14611" width="11.42578125" style="1" customWidth="1"/>
    <col min="14612" max="14612" width="11.140625" style="1" customWidth="1"/>
    <col min="14613" max="14613" width="12.28515625" style="1" customWidth="1"/>
    <col min="14614" max="14614" width="10.42578125" style="1" customWidth="1"/>
    <col min="14615" max="14615" width="13.7109375" style="1" customWidth="1"/>
    <col min="14616" max="14616" width="27.28515625" style="1" bestFit="1" customWidth="1"/>
    <col min="14617" max="14617" width="13.42578125" style="1" customWidth="1"/>
    <col min="14618" max="14853" width="9.140625" style="1"/>
    <col min="14854" max="14854" width="21.7109375" style="1" customWidth="1"/>
    <col min="14855" max="14855" width="23.42578125" style="1" customWidth="1"/>
    <col min="14856" max="14856" width="27.7109375" style="1" customWidth="1"/>
    <col min="14857" max="14859" width="9.140625" style="1"/>
    <col min="14860" max="14860" width="13.7109375" style="1" customWidth="1"/>
    <col min="14861" max="14861" width="12.42578125" style="1" customWidth="1"/>
    <col min="14862" max="14864" width="11.140625" style="1" customWidth="1"/>
    <col min="14865" max="14865" width="12.28515625" style="1" customWidth="1"/>
    <col min="14866" max="14866" width="13" style="1" customWidth="1"/>
    <col min="14867" max="14867" width="11.42578125" style="1" customWidth="1"/>
    <col min="14868" max="14868" width="11.140625" style="1" customWidth="1"/>
    <col min="14869" max="14869" width="12.28515625" style="1" customWidth="1"/>
    <col min="14870" max="14870" width="10.42578125" style="1" customWidth="1"/>
    <col min="14871" max="14871" width="13.7109375" style="1" customWidth="1"/>
    <col min="14872" max="14872" width="27.28515625" style="1" bestFit="1" customWidth="1"/>
    <col min="14873" max="14873" width="13.42578125" style="1" customWidth="1"/>
    <col min="14874" max="15109" width="9.140625" style="1"/>
    <col min="15110" max="15110" width="21.7109375" style="1" customWidth="1"/>
    <col min="15111" max="15111" width="23.42578125" style="1" customWidth="1"/>
    <col min="15112" max="15112" width="27.7109375" style="1" customWidth="1"/>
    <col min="15113" max="15115" width="9.140625" style="1"/>
    <col min="15116" max="15116" width="13.7109375" style="1" customWidth="1"/>
    <col min="15117" max="15117" width="12.42578125" style="1" customWidth="1"/>
    <col min="15118" max="15120" width="11.140625" style="1" customWidth="1"/>
    <col min="15121" max="15121" width="12.28515625" style="1" customWidth="1"/>
    <col min="15122" max="15122" width="13" style="1" customWidth="1"/>
    <col min="15123" max="15123" width="11.42578125" style="1" customWidth="1"/>
    <col min="15124" max="15124" width="11.140625" style="1" customWidth="1"/>
    <col min="15125" max="15125" width="12.28515625" style="1" customWidth="1"/>
    <col min="15126" max="15126" width="10.42578125" style="1" customWidth="1"/>
    <col min="15127" max="15127" width="13.7109375" style="1" customWidth="1"/>
    <col min="15128" max="15128" width="27.28515625" style="1" bestFit="1" customWidth="1"/>
    <col min="15129" max="15129" width="13.42578125" style="1" customWidth="1"/>
    <col min="15130" max="15365" width="9.140625" style="1"/>
    <col min="15366" max="15366" width="21.7109375" style="1" customWidth="1"/>
    <col min="15367" max="15367" width="23.42578125" style="1" customWidth="1"/>
    <col min="15368" max="15368" width="27.7109375" style="1" customWidth="1"/>
    <col min="15369" max="15371" width="9.140625" style="1"/>
    <col min="15372" max="15372" width="13.7109375" style="1" customWidth="1"/>
    <col min="15373" max="15373" width="12.42578125" style="1" customWidth="1"/>
    <col min="15374" max="15376" width="11.140625" style="1" customWidth="1"/>
    <col min="15377" max="15377" width="12.28515625" style="1" customWidth="1"/>
    <col min="15378" max="15378" width="13" style="1" customWidth="1"/>
    <col min="15379" max="15379" width="11.42578125" style="1" customWidth="1"/>
    <col min="15380" max="15380" width="11.140625" style="1" customWidth="1"/>
    <col min="15381" max="15381" width="12.28515625" style="1" customWidth="1"/>
    <col min="15382" max="15382" width="10.42578125" style="1" customWidth="1"/>
    <col min="15383" max="15383" width="13.7109375" style="1" customWidth="1"/>
    <col min="15384" max="15384" width="27.28515625" style="1" bestFit="1" customWidth="1"/>
    <col min="15385" max="15385" width="13.42578125" style="1" customWidth="1"/>
    <col min="15386" max="15621" width="9.140625" style="1"/>
    <col min="15622" max="15622" width="21.7109375" style="1" customWidth="1"/>
    <col min="15623" max="15623" width="23.42578125" style="1" customWidth="1"/>
    <col min="15624" max="15624" width="27.7109375" style="1" customWidth="1"/>
    <col min="15625" max="15627" width="9.140625" style="1"/>
    <col min="15628" max="15628" width="13.7109375" style="1" customWidth="1"/>
    <col min="15629" max="15629" width="12.42578125" style="1" customWidth="1"/>
    <col min="15630" max="15632" width="11.140625" style="1" customWidth="1"/>
    <col min="15633" max="15633" width="12.28515625" style="1" customWidth="1"/>
    <col min="15634" max="15634" width="13" style="1" customWidth="1"/>
    <col min="15635" max="15635" width="11.42578125" style="1" customWidth="1"/>
    <col min="15636" max="15636" width="11.140625" style="1" customWidth="1"/>
    <col min="15637" max="15637" width="12.28515625" style="1" customWidth="1"/>
    <col min="15638" max="15638" width="10.42578125" style="1" customWidth="1"/>
    <col min="15639" max="15639" width="13.7109375" style="1" customWidth="1"/>
    <col min="15640" max="15640" width="27.28515625" style="1" bestFit="1" customWidth="1"/>
    <col min="15641" max="15641" width="13.42578125" style="1" customWidth="1"/>
    <col min="15642" max="15877" width="9.140625" style="1"/>
    <col min="15878" max="15878" width="21.7109375" style="1" customWidth="1"/>
    <col min="15879" max="15879" width="23.42578125" style="1" customWidth="1"/>
    <col min="15880" max="15880" width="27.7109375" style="1" customWidth="1"/>
    <col min="15881" max="15883" width="9.140625" style="1"/>
    <col min="15884" max="15884" width="13.7109375" style="1" customWidth="1"/>
    <col min="15885" max="15885" width="12.42578125" style="1" customWidth="1"/>
    <col min="15886" max="15888" width="11.140625" style="1" customWidth="1"/>
    <col min="15889" max="15889" width="12.28515625" style="1" customWidth="1"/>
    <col min="15890" max="15890" width="13" style="1" customWidth="1"/>
    <col min="15891" max="15891" width="11.42578125" style="1" customWidth="1"/>
    <col min="15892" max="15892" width="11.140625" style="1" customWidth="1"/>
    <col min="15893" max="15893" width="12.28515625" style="1" customWidth="1"/>
    <col min="15894" max="15894" width="10.42578125" style="1" customWidth="1"/>
    <col min="15895" max="15895" width="13.7109375" style="1" customWidth="1"/>
    <col min="15896" max="15896" width="27.28515625" style="1" bestFit="1" customWidth="1"/>
    <col min="15897" max="15897" width="13.42578125" style="1" customWidth="1"/>
    <col min="15898" max="16133" width="9.140625" style="1"/>
    <col min="16134" max="16134" width="21.7109375" style="1" customWidth="1"/>
    <col min="16135" max="16135" width="23.42578125" style="1" customWidth="1"/>
    <col min="16136" max="16136" width="27.7109375" style="1" customWidth="1"/>
    <col min="16137" max="16139" width="9.140625" style="1"/>
    <col min="16140" max="16140" width="13.7109375" style="1" customWidth="1"/>
    <col min="16141" max="16141" width="12.42578125" style="1" customWidth="1"/>
    <col min="16142" max="16144" width="11.140625" style="1" customWidth="1"/>
    <col min="16145" max="16145" width="12.28515625" style="1" customWidth="1"/>
    <col min="16146" max="16146" width="13" style="1" customWidth="1"/>
    <col min="16147" max="16147" width="11.42578125" style="1" customWidth="1"/>
    <col min="16148" max="16148" width="11.140625" style="1" customWidth="1"/>
    <col min="16149" max="16149" width="12.28515625" style="1" customWidth="1"/>
    <col min="16150" max="16150" width="10.42578125" style="1" customWidth="1"/>
    <col min="16151" max="16151" width="13.7109375" style="1" customWidth="1"/>
    <col min="16152" max="16152" width="27.28515625" style="1" bestFit="1" customWidth="1"/>
    <col min="16153" max="16153" width="13.42578125" style="1" customWidth="1"/>
    <col min="16154" max="16384" width="9.140625" style="1"/>
  </cols>
  <sheetData>
    <row r="15" spans="16:29">
      <c r="P15"/>
      <c r="Q15"/>
      <c r="R15"/>
      <c r="S15"/>
      <c r="T15"/>
      <c r="U15"/>
      <c r="V15"/>
      <c r="W15"/>
      <c r="X15"/>
      <c r="Y15"/>
      <c r="Z15"/>
      <c r="AA15"/>
      <c r="AB15"/>
      <c r="AC15"/>
    </row>
    <row r="16" spans="16:29">
      <c r="P16"/>
      <c r="Q16"/>
      <c r="R16"/>
      <c r="S16"/>
      <c r="T16"/>
      <c r="U16"/>
      <c r="V16"/>
      <c r="W16"/>
      <c r="X16"/>
      <c r="Y16"/>
      <c r="Z16"/>
      <c r="AA16"/>
      <c r="AB16"/>
      <c r="AC16"/>
    </row>
    <row r="17" spans="2:29">
      <c r="P17"/>
      <c r="Q17"/>
      <c r="R17"/>
      <c r="S17"/>
      <c r="T17"/>
      <c r="U17"/>
      <c r="V17"/>
      <c r="W17"/>
      <c r="X17"/>
      <c r="Y17"/>
      <c r="Z17"/>
      <c r="AA17"/>
      <c r="AB17"/>
      <c r="AC17"/>
    </row>
    <row r="18" spans="2:29">
      <c r="P18"/>
      <c r="Q18"/>
      <c r="R18"/>
      <c r="S18"/>
      <c r="T18"/>
      <c r="U18"/>
      <c r="V18"/>
      <c r="W18"/>
      <c r="X18"/>
      <c r="Y18"/>
      <c r="Z18"/>
      <c r="AA18"/>
      <c r="AB18"/>
      <c r="AC18"/>
    </row>
    <row r="19" spans="2:29" ht="14.45" customHeight="1">
      <c r="P19"/>
      <c r="Q19"/>
      <c r="R19"/>
      <c r="S19"/>
      <c r="T19"/>
      <c r="U19"/>
      <c r="V19"/>
      <c r="W19"/>
      <c r="X19"/>
      <c r="Y19"/>
      <c r="Z19"/>
      <c r="AA19"/>
      <c r="AB19"/>
      <c r="AC19"/>
    </row>
    <row r="20" spans="2:29" ht="14.45" customHeight="1">
      <c r="P20"/>
      <c r="Q20"/>
      <c r="R20"/>
      <c r="S20"/>
      <c r="T20"/>
      <c r="U20"/>
      <c r="V20"/>
      <c r="W20"/>
      <c r="X20"/>
      <c r="Y20"/>
      <c r="Z20"/>
      <c r="AA20"/>
      <c r="AB20"/>
      <c r="AC20"/>
    </row>
    <row r="21" spans="2:29" ht="14.45" customHeight="1">
      <c r="P21"/>
      <c r="Q21"/>
      <c r="R21"/>
      <c r="S21"/>
      <c r="T21"/>
      <c r="U21"/>
      <c r="V21"/>
      <c r="W21"/>
      <c r="X21"/>
      <c r="Y21"/>
      <c r="Z21"/>
      <c r="AA21"/>
      <c r="AB21"/>
      <c r="AC21"/>
    </row>
    <row r="22" spans="2:29" ht="18.75" customHeight="1">
      <c r="P22"/>
      <c r="Q22"/>
      <c r="R22"/>
      <c r="S22"/>
      <c r="T22"/>
      <c r="U22"/>
      <c r="V22"/>
      <c r="W22"/>
      <c r="X22"/>
      <c r="Y22"/>
      <c r="Z22"/>
      <c r="AA22"/>
      <c r="AB22"/>
      <c r="AC22"/>
    </row>
    <row r="23" spans="2:29" ht="15" customHeight="1">
      <c r="B23" s="3"/>
      <c r="C23" s="3"/>
      <c r="D23" s="3"/>
      <c r="E23" s="3"/>
      <c r="F23" s="3"/>
      <c r="I23" s="3"/>
      <c r="J23" s="3"/>
      <c r="K23" s="3"/>
      <c r="L23" s="3"/>
      <c r="P23"/>
      <c r="Q23"/>
      <c r="R23"/>
      <c r="S23"/>
      <c r="T23"/>
      <c r="U23"/>
      <c r="V23"/>
      <c r="W23"/>
      <c r="X23"/>
      <c r="Y23"/>
      <c r="Z23"/>
      <c r="AA23"/>
      <c r="AB23"/>
      <c r="AC23"/>
    </row>
    <row r="24" spans="2:29" ht="17.25" customHeight="1">
      <c r="B24" s="3"/>
      <c r="C24" s="3"/>
      <c r="D24" s="3"/>
      <c r="E24" s="3"/>
      <c r="F24" s="3"/>
      <c r="G24" s="3"/>
      <c r="H24" s="3"/>
      <c r="I24" s="3"/>
      <c r="J24" s="3"/>
      <c r="K24" s="3"/>
      <c r="L24" s="3"/>
      <c r="P24"/>
      <c r="Q24"/>
      <c r="R24"/>
      <c r="S24"/>
      <c r="T24"/>
      <c r="U24"/>
      <c r="V24"/>
      <c r="W24"/>
      <c r="X24"/>
      <c r="Y24"/>
      <c r="Z24"/>
      <c r="AA24"/>
      <c r="AB24"/>
      <c r="AC24"/>
    </row>
    <row r="25" spans="2:29" ht="15" customHeight="1">
      <c r="B25" s="3"/>
      <c r="C25" s="3"/>
      <c r="D25" s="3"/>
      <c r="E25" s="3"/>
      <c r="F25" s="3"/>
      <c r="G25" s="3"/>
      <c r="H25" s="3"/>
      <c r="I25" s="3"/>
      <c r="J25" s="3"/>
      <c r="K25" s="3"/>
      <c r="L25" s="3"/>
      <c r="P25"/>
      <c r="Q25"/>
      <c r="R25"/>
      <c r="S25"/>
      <c r="T25"/>
      <c r="U25"/>
      <c r="V25"/>
      <c r="W25"/>
      <c r="X25"/>
      <c r="Y25"/>
      <c r="Z25"/>
      <c r="AA25"/>
      <c r="AB25"/>
      <c r="AC25"/>
    </row>
    <row r="26" spans="2:29" ht="20.25" customHeight="1">
      <c r="B26" s="3"/>
      <c r="C26" s="3"/>
      <c r="D26" s="3"/>
      <c r="E26" s="3"/>
      <c r="F26" s="3"/>
      <c r="G26" s="22">
        <v>121</v>
      </c>
      <c r="H26" s="23"/>
      <c r="I26" s="3"/>
      <c r="J26" s="3"/>
      <c r="K26" s="3"/>
      <c r="L26" s="3"/>
      <c r="P26"/>
      <c r="Q26"/>
      <c r="R26"/>
      <c r="S26"/>
      <c r="T26"/>
      <c r="U26"/>
      <c r="V26"/>
      <c r="W26"/>
      <c r="X26"/>
      <c r="Y26"/>
      <c r="Z26"/>
      <c r="AA26"/>
      <c r="AB26"/>
      <c r="AC26"/>
    </row>
    <row r="27" spans="2:29" ht="18.75" customHeight="1">
      <c r="B27" s="3"/>
      <c r="C27" s="3"/>
      <c r="D27" s="3"/>
      <c r="E27" s="3"/>
      <c r="F27" s="3"/>
      <c r="I27" s="3"/>
      <c r="J27" s="3"/>
      <c r="K27" s="3"/>
      <c r="L27" s="3"/>
      <c r="P27"/>
      <c r="Q27"/>
      <c r="R27"/>
      <c r="S27"/>
      <c r="T27"/>
      <c r="U27"/>
      <c r="V27"/>
      <c r="W27"/>
      <c r="X27"/>
      <c r="Y27"/>
      <c r="Z27"/>
      <c r="AA27"/>
      <c r="AB27"/>
      <c r="AC27"/>
    </row>
    <row r="28" spans="2:29" ht="20.25" customHeight="1">
      <c r="C28" s="8"/>
      <c r="D28" s="8"/>
      <c r="E28" s="8"/>
      <c r="F28" s="8"/>
      <c r="G28" s="3"/>
      <c r="H28" s="3"/>
      <c r="I28" s="3">
        <v>2000</v>
      </c>
      <c r="J28" s="2"/>
      <c r="K28" s="3"/>
      <c r="L28" s="3"/>
      <c r="M28" s="3"/>
      <c r="P28"/>
      <c r="Q28"/>
      <c r="R28"/>
      <c r="S28"/>
      <c r="T28"/>
      <c r="U28"/>
      <c r="V28"/>
      <c r="W28"/>
      <c r="X28"/>
      <c r="Y28"/>
      <c r="Z28"/>
      <c r="AA28"/>
      <c r="AB28"/>
      <c r="AC28"/>
    </row>
    <row r="29" spans="2:29" ht="14.45" customHeight="1">
      <c r="C29" s="3"/>
      <c r="D29" s="3"/>
      <c r="E29" s="3"/>
      <c r="F29" s="3"/>
      <c r="G29" s="3"/>
      <c r="H29" s="3">
        <v>1</v>
      </c>
      <c r="I29" s="3"/>
      <c r="J29" s="3"/>
      <c r="K29" s="3"/>
      <c r="L29" s="3"/>
      <c r="M29" s="3"/>
      <c r="P29"/>
      <c r="Q29"/>
      <c r="R29"/>
      <c r="S29"/>
      <c r="T29"/>
      <c r="U29"/>
      <c r="V29"/>
      <c r="W29"/>
      <c r="X29"/>
      <c r="Y29"/>
      <c r="Z29"/>
      <c r="AA29"/>
      <c r="AB29"/>
      <c r="AC29"/>
    </row>
    <row r="30" spans="2:29" ht="14.45" customHeight="1">
      <c r="C30" s="3"/>
      <c r="D30" s="3"/>
      <c r="E30" s="3"/>
      <c r="F30" s="3"/>
      <c r="G30" s="3"/>
      <c r="H30" s="3"/>
      <c r="I30" s="3"/>
      <c r="J30" s="3"/>
      <c r="K30" s="3"/>
      <c r="L30" s="3"/>
      <c r="M30" s="3"/>
      <c r="P30"/>
      <c r="Q30"/>
      <c r="R30"/>
      <c r="S30"/>
      <c r="T30"/>
      <c r="U30"/>
      <c r="V30"/>
      <c r="W30"/>
      <c r="X30"/>
      <c r="Y30"/>
      <c r="Z30"/>
      <c r="AA30"/>
      <c r="AB30"/>
      <c r="AC30"/>
    </row>
    <row r="31" spans="2:29" ht="23.25" customHeight="1">
      <c r="C31" s="3"/>
      <c r="D31" s="3"/>
      <c r="E31" s="3"/>
      <c r="F31" s="3"/>
      <c r="G31" s="3"/>
      <c r="H31" s="3"/>
      <c r="I31" s="3"/>
      <c r="J31" s="3"/>
      <c r="K31" s="176"/>
      <c r="L31" s="3"/>
      <c r="M31" s="3"/>
      <c r="P31"/>
      <c r="Q31"/>
      <c r="R31"/>
      <c r="S31"/>
      <c r="T31"/>
      <c r="U31"/>
      <c r="V31"/>
      <c r="W31"/>
      <c r="X31"/>
      <c r="Y31"/>
      <c r="Z31"/>
      <c r="AA31"/>
      <c r="AB31"/>
      <c r="AC31"/>
    </row>
    <row r="32" spans="2:29" ht="19.5" customHeight="1">
      <c r="C32" s="3"/>
      <c r="D32" s="3"/>
      <c r="E32" s="3"/>
      <c r="F32" s="3"/>
      <c r="G32" s="3"/>
      <c r="H32" s="3"/>
      <c r="I32" s="3"/>
      <c r="J32" s="3"/>
      <c r="K32" s="176"/>
      <c r="L32" s="3"/>
      <c r="M32" s="3"/>
      <c r="P32"/>
      <c r="Q32"/>
      <c r="R32"/>
      <c r="S32"/>
      <c r="T32"/>
      <c r="U32"/>
      <c r="V32"/>
      <c r="W32"/>
      <c r="X32"/>
      <c r="Y32"/>
      <c r="Z32"/>
      <c r="AA32"/>
      <c r="AB32"/>
      <c r="AC32"/>
    </row>
    <row r="33" spans="3:29" ht="21.75" customHeight="1">
      <c r="C33" s="3"/>
      <c r="D33" s="3"/>
      <c r="E33" s="177"/>
      <c r="F33" s="177"/>
      <c r="G33" s="177"/>
      <c r="H33" s="177"/>
      <c r="I33" s="3"/>
      <c r="J33" s="3"/>
      <c r="K33" s="3"/>
      <c r="L33" s="3"/>
      <c r="M33" s="3"/>
      <c r="P33"/>
      <c r="Q33"/>
      <c r="R33"/>
      <c r="S33"/>
      <c r="T33"/>
      <c r="U33"/>
      <c r="V33"/>
      <c r="W33"/>
      <c r="X33"/>
      <c r="Y33"/>
      <c r="Z33"/>
      <c r="AA33"/>
      <c r="AB33"/>
      <c r="AC33"/>
    </row>
    <row r="34" spans="3:29" ht="27" customHeight="1">
      <c r="C34" s="3"/>
      <c r="D34" s="3"/>
      <c r="E34" s="177"/>
      <c r="F34" s="177"/>
      <c r="G34" s="177"/>
      <c r="H34" s="177"/>
      <c r="I34" s="3"/>
      <c r="J34" s="3"/>
      <c r="K34" s="3"/>
      <c r="L34" s="3"/>
      <c r="M34" s="3"/>
      <c r="N34" s="3"/>
      <c r="O34" s="3"/>
      <c r="P34" s="3"/>
    </row>
    <row r="35" spans="3:29" ht="15" customHeight="1">
      <c r="C35" s="3"/>
      <c r="D35" s="3"/>
      <c r="E35" s="3"/>
      <c r="F35" s="3"/>
      <c r="G35" s="3"/>
      <c r="H35" s="3"/>
      <c r="I35" s="3"/>
      <c r="J35" s="3"/>
      <c r="K35" s="3"/>
      <c r="L35" s="3"/>
      <c r="M35" s="4"/>
      <c r="N35" s="6">
        <v>75</v>
      </c>
      <c r="O35" s="6"/>
      <c r="P35" s="6"/>
    </row>
    <row r="36" spans="3:29">
      <c r="M36" s="4"/>
      <c r="N36" s="6">
        <v>45</v>
      </c>
      <c r="O36" s="6"/>
      <c r="P36" s="6"/>
      <c r="Q36" s="6"/>
      <c r="R36" s="6">
        <v>37</v>
      </c>
      <c r="S36" s="4"/>
      <c r="T36" s="4"/>
    </row>
    <row r="37" spans="3:29">
      <c r="M37" s="4"/>
      <c r="N37" s="6">
        <v>25</v>
      </c>
      <c r="O37" s="6"/>
      <c r="P37" s="6"/>
      <c r="Q37" s="6"/>
      <c r="R37" s="6">
        <v>43</v>
      </c>
      <c r="S37" s="4"/>
      <c r="T37" s="4"/>
    </row>
    <row r="38" spans="3:29" ht="14.45" customHeight="1">
      <c r="M38" s="4"/>
      <c r="N38" s="6">
        <v>100</v>
      </c>
      <c r="O38" s="6"/>
      <c r="P38" s="6"/>
      <c r="Q38" s="6"/>
      <c r="R38" s="6">
        <v>61</v>
      </c>
      <c r="S38" s="4"/>
      <c r="T38" s="4"/>
    </row>
    <row r="39" spans="3:29" ht="14.45" customHeight="1">
      <c r="M39" s="4"/>
      <c r="N39" s="6">
        <v>100</v>
      </c>
      <c r="O39" s="6"/>
      <c r="P39" s="6"/>
      <c r="Q39" s="6"/>
      <c r="R39" s="6">
        <v>30</v>
      </c>
      <c r="S39" s="4"/>
      <c r="T39" s="4"/>
    </row>
    <row r="40" spans="3:29" ht="14.45" customHeight="1">
      <c r="M40" s="4"/>
      <c r="N40" s="5"/>
      <c r="O40" s="5"/>
      <c r="P40" s="5"/>
      <c r="Q40" s="5"/>
      <c r="R40" s="4"/>
      <c r="S40" s="4"/>
      <c r="T40" s="4"/>
    </row>
    <row r="41" spans="3:29">
      <c r="M41" s="4"/>
      <c r="N41" s="5"/>
      <c r="O41" s="5"/>
      <c r="P41" s="5"/>
      <c r="Q41" s="5"/>
      <c r="R41" s="4"/>
      <c r="S41" s="4"/>
      <c r="T41" s="4"/>
    </row>
    <row r="44" spans="3:29" ht="15" customHeight="1"/>
    <row r="45" spans="3:29" ht="15" customHeight="1"/>
    <row r="46" spans="3:29" ht="15" customHeight="1"/>
  </sheetData>
  <mergeCells count="3">
    <mergeCell ref="E33:F34"/>
    <mergeCell ref="G33:H34"/>
    <mergeCell ref="K31:K32"/>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1:T54"/>
  <sheetViews>
    <sheetView zoomScale="60" zoomScaleNormal="60" workbookViewId="0"/>
  </sheetViews>
  <sheetFormatPr defaultColWidth="9.140625" defaultRowHeight="15"/>
  <cols>
    <col min="1" max="6" width="9.140625" style="1"/>
    <col min="7" max="7" width="10.140625" style="1" customWidth="1"/>
    <col min="8" max="11" width="9.140625" style="1"/>
    <col min="12" max="12" width="7" style="1" customWidth="1"/>
    <col min="13" max="13" width="8.140625" style="1" customWidth="1"/>
    <col min="14" max="14" width="14.7109375" style="1" customWidth="1"/>
    <col min="15" max="15" width="12.28515625" style="1" customWidth="1"/>
    <col min="16" max="16" width="16.7109375" style="1" customWidth="1"/>
    <col min="17" max="17" width="13.85546875" style="1" customWidth="1"/>
    <col min="18" max="18" width="6.28515625" style="1" customWidth="1"/>
    <col min="19" max="19" width="12.7109375" style="1" customWidth="1"/>
    <col min="20" max="20" width="6.28515625" style="1" customWidth="1"/>
    <col min="21" max="21" width="13.28515625" style="1" customWidth="1"/>
    <col min="22" max="22" width="9.140625" style="1"/>
    <col min="23" max="23" width="13.28515625" style="1" customWidth="1"/>
    <col min="24" max="24" width="9.140625" style="1"/>
    <col min="25" max="25" width="13" style="1" customWidth="1"/>
    <col min="26" max="27" width="9.140625" style="1"/>
    <col min="28" max="28" width="13.7109375" style="1" customWidth="1"/>
    <col min="29" max="262" width="9.140625" style="1"/>
    <col min="263" max="263" width="10.140625" style="1" customWidth="1"/>
    <col min="264" max="267" width="9.140625" style="1"/>
    <col min="268" max="268" width="7" style="1" customWidth="1"/>
    <col min="269" max="269" width="8.140625" style="1" customWidth="1"/>
    <col min="270" max="270" width="14.7109375" style="1" customWidth="1"/>
    <col min="271" max="271" width="12.28515625" style="1" customWidth="1"/>
    <col min="272" max="272" width="16.7109375" style="1" customWidth="1"/>
    <col min="273" max="273" width="13.85546875" style="1" customWidth="1"/>
    <col min="274" max="274" width="6.28515625" style="1" customWidth="1"/>
    <col min="275" max="275" width="12.7109375" style="1" customWidth="1"/>
    <col min="276" max="276" width="6.28515625" style="1" customWidth="1"/>
    <col min="277" max="277" width="13.28515625" style="1" customWidth="1"/>
    <col min="278" max="278" width="9.140625" style="1"/>
    <col min="279" max="279" width="13.28515625" style="1" customWidth="1"/>
    <col min="280" max="280" width="9.140625" style="1"/>
    <col min="281" max="281" width="13" style="1" customWidth="1"/>
    <col min="282" max="283" width="9.140625" style="1"/>
    <col min="284" max="284" width="13.7109375" style="1" customWidth="1"/>
    <col min="285" max="518" width="9.140625" style="1"/>
    <col min="519" max="519" width="10.140625" style="1" customWidth="1"/>
    <col min="520" max="523" width="9.140625" style="1"/>
    <col min="524" max="524" width="7" style="1" customWidth="1"/>
    <col min="525" max="525" width="8.140625" style="1" customWidth="1"/>
    <col min="526" max="526" width="14.7109375" style="1" customWidth="1"/>
    <col min="527" max="527" width="12.28515625" style="1" customWidth="1"/>
    <col min="528" max="528" width="16.7109375" style="1" customWidth="1"/>
    <col min="529" max="529" width="13.85546875" style="1" customWidth="1"/>
    <col min="530" max="530" width="6.28515625" style="1" customWidth="1"/>
    <col min="531" max="531" width="12.7109375" style="1" customWidth="1"/>
    <col min="532" max="532" width="6.28515625" style="1" customWidth="1"/>
    <col min="533" max="533" width="13.28515625" style="1" customWidth="1"/>
    <col min="534" max="534" width="9.140625" style="1"/>
    <col min="535" max="535" width="13.28515625" style="1" customWidth="1"/>
    <col min="536" max="536" width="9.140625" style="1"/>
    <col min="537" max="537" width="13" style="1" customWidth="1"/>
    <col min="538" max="539" width="9.140625" style="1"/>
    <col min="540" max="540" width="13.7109375" style="1" customWidth="1"/>
    <col min="541" max="774" width="9.140625" style="1"/>
    <col min="775" max="775" width="10.140625" style="1" customWidth="1"/>
    <col min="776" max="779" width="9.140625" style="1"/>
    <col min="780" max="780" width="7" style="1" customWidth="1"/>
    <col min="781" max="781" width="8.140625" style="1" customWidth="1"/>
    <col min="782" max="782" width="14.7109375" style="1" customWidth="1"/>
    <col min="783" max="783" width="12.28515625" style="1" customWidth="1"/>
    <col min="784" max="784" width="16.7109375" style="1" customWidth="1"/>
    <col min="785" max="785" width="13.85546875" style="1" customWidth="1"/>
    <col min="786" max="786" width="6.28515625" style="1" customWidth="1"/>
    <col min="787" max="787" width="12.7109375" style="1" customWidth="1"/>
    <col min="788" max="788" width="6.28515625" style="1" customWidth="1"/>
    <col min="789" max="789" width="13.28515625" style="1" customWidth="1"/>
    <col min="790" max="790" width="9.140625" style="1"/>
    <col min="791" max="791" width="13.28515625" style="1" customWidth="1"/>
    <col min="792" max="792" width="9.140625" style="1"/>
    <col min="793" max="793" width="13" style="1" customWidth="1"/>
    <col min="794" max="795" width="9.140625" style="1"/>
    <col min="796" max="796" width="13.7109375" style="1" customWidth="1"/>
    <col min="797" max="1030" width="9.140625" style="1"/>
    <col min="1031" max="1031" width="10.140625" style="1" customWidth="1"/>
    <col min="1032" max="1035" width="9.140625" style="1"/>
    <col min="1036" max="1036" width="7" style="1" customWidth="1"/>
    <col min="1037" max="1037" width="8.140625" style="1" customWidth="1"/>
    <col min="1038" max="1038" width="14.7109375" style="1" customWidth="1"/>
    <col min="1039" max="1039" width="12.28515625" style="1" customWidth="1"/>
    <col min="1040" max="1040" width="16.7109375" style="1" customWidth="1"/>
    <col min="1041" max="1041" width="13.85546875" style="1" customWidth="1"/>
    <col min="1042" max="1042" width="6.28515625" style="1" customWidth="1"/>
    <col min="1043" max="1043" width="12.7109375" style="1" customWidth="1"/>
    <col min="1044" max="1044" width="6.28515625" style="1" customWidth="1"/>
    <col min="1045" max="1045" width="13.28515625" style="1" customWidth="1"/>
    <col min="1046" max="1046" width="9.140625" style="1"/>
    <col min="1047" max="1047" width="13.28515625" style="1" customWidth="1"/>
    <col min="1048" max="1048" width="9.140625" style="1"/>
    <col min="1049" max="1049" width="13" style="1" customWidth="1"/>
    <col min="1050" max="1051" width="9.140625" style="1"/>
    <col min="1052" max="1052" width="13.7109375" style="1" customWidth="1"/>
    <col min="1053" max="1286" width="9.140625" style="1"/>
    <col min="1287" max="1287" width="10.140625" style="1" customWidth="1"/>
    <col min="1288" max="1291" width="9.140625" style="1"/>
    <col min="1292" max="1292" width="7" style="1" customWidth="1"/>
    <col min="1293" max="1293" width="8.140625" style="1" customWidth="1"/>
    <col min="1294" max="1294" width="14.7109375" style="1" customWidth="1"/>
    <col min="1295" max="1295" width="12.28515625" style="1" customWidth="1"/>
    <col min="1296" max="1296" width="16.7109375" style="1" customWidth="1"/>
    <col min="1297" max="1297" width="13.85546875" style="1" customWidth="1"/>
    <col min="1298" max="1298" width="6.28515625" style="1" customWidth="1"/>
    <col min="1299" max="1299" width="12.7109375" style="1" customWidth="1"/>
    <col min="1300" max="1300" width="6.28515625" style="1" customWidth="1"/>
    <col min="1301" max="1301" width="13.28515625" style="1" customWidth="1"/>
    <col min="1302" max="1302" width="9.140625" style="1"/>
    <col min="1303" max="1303" width="13.28515625" style="1" customWidth="1"/>
    <col min="1304" max="1304" width="9.140625" style="1"/>
    <col min="1305" max="1305" width="13" style="1" customWidth="1"/>
    <col min="1306" max="1307" width="9.140625" style="1"/>
    <col min="1308" max="1308" width="13.7109375" style="1" customWidth="1"/>
    <col min="1309" max="1542" width="9.140625" style="1"/>
    <col min="1543" max="1543" width="10.140625" style="1" customWidth="1"/>
    <col min="1544" max="1547" width="9.140625" style="1"/>
    <col min="1548" max="1548" width="7" style="1" customWidth="1"/>
    <col min="1549" max="1549" width="8.140625" style="1" customWidth="1"/>
    <col min="1550" max="1550" width="14.7109375" style="1" customWidth="1"/>
    <col min="1551" max="1551" width="12.28515625" style="1" customWidth="1"/>
    <col min="1552" max="1552" width="16.7109375" style="1" customWidth="1"/>
    <col min="1553" max="1553" width="13.85546875" style="1" customWidth="1"/>
    <col min="1554" max="1554" width="6.28515625" style="1" customWidth="1"/>
    <col min="1555" max="1555" width="12.7109375" style="1" customWidth="1"/>
    <col min="1556" max="1556" width="6.28515625" style="1" customWidth="1"/>
    <col min="1557" max="1557" width="13.28515625" style="1" customWidth="1"/>
    <col min="1558" max="1558" width="9.140625" style="1"/>
    <col min="1559" max="1559" width="13.28515625" style="1" customWidth="1"/>
    <col min="1560" max="1560" width="9.140625" style="1"/>
    <col min="1561" max="1561" width="13" style="1" customWidth="1"/>
    <col min="1562" max="1563" width="9.140625" style="1"/>
    <col min="1564" max="1564" width="13.7109375" style="1" customWidth="1"/>
    <col min="1565" max="1798" width="9.140625" style="1"/>
    <col min="1799" max="1799" width="10.140625" style="1" customWidth="1"/>
    <col min="1800" max="1803" width="9.140625" style="1"/>
    <col min="1804" max="1804" width="7" style="1" customWidth="1"/>
    <col min="1805" max="1805" width="8.140625" style="1" customWidth="1"/>
    <col min="1806" max="1806" width="14.7109375" style="1" customWidth="1"/>
    <col min="1807" max="1807" width="12.28515625" style="1" customWidth="1"/>
    <col min="1808" max="1808" width="16.7109375" style="1" customWidth="1"/>
    <col min="1809" max="1809" width="13.85546875" style="1" customWidth="1"/>
    <col min="1810" max="1810" width="6.28515625" style="1" customWidth="1"/>
    <col min="1811" max="1811" width="12.7109375" style="1" customWidth="1"/>
    <col min="1812" max="1812" width="6.28515625" style="1" customWidth="1"/>
    <col min="1813" max="1813" width="13.28515625" style="1" customWidth="1"/>
    <col min="1814" max="1814" width="9.140625" style="1"/>
    <col min="1815" max="1815" width="13.28515625" style="1" customWidth="1"/>
    <col min="1816" max="1816" width="9.140625" style="1"/>
    <col min="1817" max="1817" width="13" style="1" customWidth="1"/>
    <col min="1818" max="1819" width="9.140625" style="1"/>
    <col min="1820" max="1820" width="13.7109375" style="1" customWidth="1"/>
    <col min="1821" max="2054" width="9.140625" style="1"/>
    <col min="2055" max="2055" width="10.140625" style="1" customWidth="1"/>
    <col min="2056" max="2059" width="9.140625" style="1"/>
    <col min="2060" max="2060" width="7" style="1" customWidth="1"/>
    <col min="2061" max="2061" width="8.140625" style="1" customWidth="1"/>
    <col min="2062" max="2062" width="14.7109375" style="1" customWidth="1"/>
    <col min="2063" max="2063" width="12.28515625" style="1" customWidth="1"/>
    <col min="2064" max="2064" width="16.7109375" style="1" customWidth="1"/>
    <col min="2065" max="2065" width="13.85546875" style="1" customWidth="1"/>
    <col min="2066" max="2066" width="6.28515625" style="1" customWidth="1"/>
    <col min="2067" max="2067" width="12.7109375" style="1" customWidth="1"/>
    <col min="2068" max="2068" width="6.28515625" style="1" customWidth="1"/>
    <col min="2069" max="2069" width="13.28515625" style="1" customWidth="1"/>
    <col min="2070" max="2070" width="9.140625" style="1"/>
    <col min="2071" max="2071" width="13.28515625" style="1" customWidth="1"/>
    <col min="2072" max="2072" width="9.140625" style="1"/>
    <col min="2073" max="2073" width="13" style="1" customWidth="1"/>
    <col min="2074" max="2075" width="9.140625" style="1"/>
    <col min="2076" max="2076" width="13.7109375" style="1" customWidth="1"/>
    <col min="2077" max="2310" width="9.140625" style="1"/>
    <col min="2311" max="2311" width="10.140625" style="1" customWidth="1"/>
    <col min="2312" max="2315" width="9.140625" style="1"/>
    <col min="2316" max="2316" width="7" style="1" customWidth="1"/>
    <col min="2317" max="2317" width="8.140625" style="1" customWidth="1"/>
    <col min="2318" max="2318" width="14.7109375" style="1" customWidth="1"/>
    <col min="2319" max="2319" width="12.28515625" style="1" customWidth="1"/>
    <col min="2320" max="2320" width="16.7109375" style="1" customWidth="1"/>
    <col min="2321" max="2321" width="13.85546875" style="1" customWidth="1"/>
    <col min="2322" max="2322" width="6.28515625" style="1" customWidth="1"/>
    <col min="2323" max="2323" width="12.7109375" style="1" customWidth="1"/>
    <col min="2324" max="2324" width="6.28515625" style="1" customWidth="1"/>
    <col min="2325" max="2325" width="13.28515625" style="1" customWidth="1"/>
    <col min="2326" max="2326" width="9.140625" style="1"/>
    <col min="2327" max="2327" width="13.28515625" style="1" customWidth="1"/>
    <col min="2328" max="2328" width="9.140625" style="1"/>
    <col min="2329" max="2329" width="13" style="1" customWidth="1"/>
    <col min="2330" max="2331" width="9.140625" style="1"/>
    <col min="2332" max="2332" width="13.7109375" style="1" customWidth="1"/>
    <col min="2333" max="2566" width="9.140625" style="1"/>
    <col min="2567" max="2567" width="10.140625" style="1" customWidth="1"/>
    <col min="2568" max="2571" width="9.140625" style="1"/>
    <col min="2572" max="2572" width="7" style="1" customWidth="1"/>
    <col min="2573" max="2573" width="8.140625" style="1" customWidth="1"/>
    <col min="2574" max="2574" width="14.7109375" style="1" customWidth="1"/>
    <col min="2575" max="2575" width="12.28515625" style="1" customWidth="1"/>
    <col min="2576" max="2576" width="16.7109375" style="1" customWidth="1"/>
    <col min="2577" max="2577" width="13.85546875" style="1" customWidth="1"/>
    <col min="2578" max="2578" width="6.28515625" style="1" customWidth="1"/>
    <col min="2579" max="2579" width="12.7109375" style="1" customWidth="1"/>
    <col min="2580" max="2580" width="6.28515625" style="1" customWidth="1"/>
    <col min="2581" max="2581" width="13.28515625" style="1" customWidth="1"/>
    <col min="2582" max="2582" width="9.140625" style="1"/>
    <col min="2583" max="2583" width="13.28515625" style="1" customWidth="1"/>
    <col min="2584" max="2584" width="9.140625" style="1"/>
    <col min="2585" max="2585" width="13" style="1" customWidth="1"/>
    <col min="2586" max="2587" width="9.140625" style="1"/>
    <col min="2588" max="2588" width="13.7109375" style="1" customWidth="1"/>
    <col min="2589" max="2822" width="9.140625" style="1"/>
    <col min="2823" max="2823" width="10.140625" style="1" customWidth="1"/>
    <col min="2824" max="2827" width="9.140625" style="1"/>
    <col min="2828" max="2828" width="7" style="1" customWidth="1"/>
    <col min="2829" max="2829" width="8.140625" style="1" customWidth="1"/>
    <col min="2830" max="2830" width="14.7109375" style="1" customWidth="1"/>
    <col min="2831" max="2831" width="12.28515625" style="1" customWidth="1"/>
    <col min="2832" max="2832" width="16.7109375" style="1" customWidth="1"/>
    <col min="2833" max="2833" width="13.85546875" style="1" customWidth="1"/>
    <col min="2834" max="2834" width="6.28515625" style="1" customWidth="1"/>
    <col min="2835" max="2835" width="12.7109375" style="1" customWidth="1"/>
    <col min="2836" max="2836" width="6.28515625" style="1" customWidth="1"/>
    <col min="2837" max="2837" width="13.28515625" style="1" customWidth="1"/>
    <col min="2838" max="2838" width="9.140625" style="1"/>
    <col min="2839" max="2839" width="13.28515625" style="1" customWidth="1"/>
    <col min="2840" max="2840" width="9.140625" style="1"/>
    <col min="2841" max="2841" width="13" style="1" customWidth="1"/>
    <col min="2842" max="2843" width="9.140625" style="1"/>
    <col min="2844" max="2844" width="13.7109375" style="1" customWidth="1"/>
    <col min="2845" max="3078" width="9.140625" style="1"/>
    <col min="3079" max="3079" width="10.140625" style="1" customWidth="1"/>
    <col min="3080" max="3083" width="9.140625" style="1"/>
    <col min="3084" max="3084" width="7" style="1" customWidth="1"/>
    <col min="3085" max="3085" width="8.140625" style="1" customWidth="1"/>
    <col min="3086" max="3086" width="14.7109375" style="1" customWidth="1"/>
    <col min="3087" max="3087" width="12.28515625" style="1" customWidth="1"/>
    <col min="3088" max="3088" width="16.7109375" style="1" customWidth="1"/>
    <col min="3089" max="3089" width="13.85546875" style="1" customWidth="1"/>
    <col min="3090" max="3090" width="6.28515625" style="1" customWidth="1"/>
    <col min="3091" max="3091" width="12.7109375" style="1" customWidth="1"/>
    <col min="3092" max="3092" width="6.28515625" style="1" customWidth="1"/>
    <col min="3093" max="3093" width="13.28515625" style="1" customWidth="1"/>
    <col min="3094" max="3094" width="9.140625" style="1"/>
    <col min="3095" max="3095" width="13.28515625" style="1" customWidth="1"/>
    <col min="3096" max="3096" width="9.140625" style="1"/>
    <col min="3097" max="3097" width="13" style="1" customWidth="1"/>
    <col min="3098" max="3099" width="9.140625" style="1"/>
    <col min="3100" max="3100" width="13.7109375" style="1" customWidth="1"/>
    <col min="3101" max="3334" width="9.140625" style="1"/>
    <col min="3335" max="3335" width="10.140625" style="1" customWidth="1"/>
    <col min="3336" max="3339" width="9.140625" style="1"/>
    <col min="3340" max="3340" width="7" style="1" customWidth="1"/>
    <col min="3341" max="3341" width="8.140625" style="1" customWidth="1"/>
    <col min="3342" max="3342" width="14.7109375" style="1" customWidth="1"/>
    <col min="3343" max="3343" width="12.28515625" style="1" customWidth="1"/>
    <col min="3344" max="3344" width="16.7109375" style="1" customWidth="1"/>
    <col min="3345" max="3345" width="13.85546875" style="1" customWidth="1"/>
    <col min="3346" max="3346" width="6.28515625" style="1" customWidth="1"/>
    <col min="3347" max="3347" width="12.7109375" style="1" customWidth="1"/>
    <col min="3348" max="3348" width="6.28515625" style="1" customWidth="1"/>
    <col min="3349" max="3349" width="13.28515625" style="1" customWidth="1"/>
    <col min="3350" max="3350" width="9.140625" style="1"/>
    <col min="3351" max="3351" width="13.28515625" style="1" customWidth="1"/>
    <col min="3352" max="3352" width="9.140625" style="1"/>
    <col min="3353" max="3353" width="13" style="1" customWidth="1"/>
    <col min="3354" max="3355" width="9.140625" style="1"/>
    <col min="3356" max="3356" width="13.7109375" style="1" customWidth="1"/>
    <col min="3357" max="3590" width="9.140625" style="1"/>
    <col min="3591" max="3591" width="10.140625" style="1" customWidth="1"/>
    <col min="3592" max="3595" width="9.140625" style="1"/>
    <col min="3596" max="3596" width="7" style="1" customWidth="1"/>
    <col min="3597" max="3597" width="8.140625" style="1" customWidth="1"/>
    <col min="3598" max="3598" width="14.7109375" style="1" customWidth="1"/>
    <col min="3599" max="3599" width="12.28515625" style="1" customWidth="1"/>
    <col min="3600" max="3600" width="16.7109375" style="1" customWidth="1"/>
    <col min="3601" max="3601" width="13.85546875" style="1" customWidth="1"/>
    <col min="3602" max="3602" width="6.28515625" style="1" customWidth="1"/>
    <col min="3603" max="3603" width="12.7109375" style="1" customWidth="1"/>
    <col min="3604" max="3604" width="6.28515625" style="1" customWidth="1"/>
    <col min="3605" max="3605" width="13.28515625" style="1" customWidth="1"/>
    <col min="3606" max="3606" width="9.140625" style="1"/>
    <col min="3607" max="3607" width="13.28515625" style="1" customWidth="1"/>
    <col min="3608" max="3608" width="9.140625" style="1"/>
    <col min="3609" max="3609" width="13" style="1" customWidth="1"/>
    <col min="3610" max="3611" width="9.140625" style="1"/>
    <col min="3612" max="3612" width="13.7109375" style="1" customWidth="1"/>
    <col min="3613" max="3846" width="9.140625" style="1"/>
    <col min="3847" max="3847" width="10.140625" style="1" customWidth="1"/>
    <col min="3848" max="3851" width="9.140625" style="1"/>
    <col min="3852" max="3852" width="7" style="1" customWidth="1"/>
    <col min="3853" max="3853" width="8.140625" style="1" customWidth="1"/>
    <col min="3854" max="3854" width="14.7109375" style="1" customWidth="1"/>
    <col min="3855" max="3855" width="12.28515625" style="1" customWidth="1"/>
    <col min="3856" max="3856" width="16.7109375" style="1" customWidth="1"/>
    <col min="3857" max="3857" width="13.85546875" style="1" customWidth="1"/>
    <col min="3858" max="3858" width="6.28515625" style="1" customWidth="1"/>
    <col min="3859" max="3859" width="12.7109375" style="1" customWidth="1"/>
    <col min="3860" max="3860" width="6.28515625" style="1" customWidth="1"/>
    <col min="3861" max="3861" width="13.28515625" style="1" customWidth="1"/>
    <col min="3862" max="3862" width="9.140625" style="1"/>
    <col min="3863" max="3863" width="13.28515625" style="1" customWidth="1"/>
    <col min="3864" max="3864" width="9.140625" style="1"/>
    <col min="3865" max="3865" width="13" style="1" customWidth="1"/>
    <col min="3866" max="3867" width="9.140625" style="1"/>
    <col min="3868" max="3868" width="13.7109375" style="1" customWidth="1"/>
    <col min="3869" max="4102" width="9.140625" style="1"/>
    <col min="4103" max="4103" width="10.140625" style="1" customWidth="1"/>
    <col min="4104" max="4107" width="9.140625" style="1"/>
    <col min="4108" max="4108" width="7" style="1" customWidth="1"/>
    <col min="4109" max="4109" width="8.140625" style="1" customWidth="1"/>
    <col min="4110" max="4110" width="14.7109375" style="1" customWidth="1"/>
    <col min="4111" max="4111" width="12.28515625" style="1" customWidth="1"/>
    <col min="4112" max="4112" width="16.7109375" style="1" customWidth="1"/>
    <col min="4113" max="4113" width="13.85546875" style="1" customWidth="1"/>
    <col min="4114" max="4114" width="6.28515625" style="1" customWidth="1"/>
    <col min="4115" max="4115" width="12.7109375" style="1" customWidth="1"/>
    <col min="4116" max="4116" width="6.28515625" style="1" customWidth="1"/>
    <col min="4117" max="4117" width="13.28515625" style="1" customWidth="1"/>
    <col min="4118" max="4118" width="9.140625" style="1"/>
    <col min="4119" max="4119" width="13.28515625" style="1" customWidth="1"/>
    <col min="4120" max="4120" width="9.140625" style="1"/>
    <col min="4121" max="4121" width="13" style="1" customWidth="1"/>
    <col min="4122" max="4123" width="9.140625" style="1"/>
    <col min="4124" max="4124" width="13.7109375" style="1" customWidth="1"/>
    <col min="4125" max="4358" width="9.140625" style="1"/>
    <col min="4359" max="4359" width="10.140625" style="1" customWidth="1"/>
    <col min="4360" max="4363" width="9.140625" style="1"/>
    <col min="4364" max="4364" width="7" style="1" customWidth="1"/>
    <col min="4365" max="4365" width="8.140625" style="1" customWidth="1"/>
    <col min="4366" max="4366" width="14.7109375" style="1" customWidth="1"/>
    <col min="4367" max="4367" width="12.28515625" style="1" customWidth="1"/>
    <col min="4368" max="4368" width="16.7109375" style="1" customWidth="1"/>
    <col min="4369" max="4369" width="13.85546875" style="1" customWidth="1"/>
    <col min="4370" max="4370" width="6.28515625" style="1" customWidth="1"/>
    <col min="4371" max="4371" width="12.7109375" style="1" customWidth="1"/>
    <col min="4372" max="4372" width="6.28515625" style="1" customWidth="1"/>
    <col min="4373" max="4373" width="13.28515625" style="1" customWidth="1"/>
    <col min="4374" max="4374" width="9.140625" style="1"/>
    <col min="4375" max="4375" width="13.28515625" style="1" customWidth="1"/>
    <col min="4376" max="4376" width="9.140625" style="1"/>
    <col min="4377" max="4377" width="13" style="1" customWidth="1"/>
    <col min="4378" max="4379" width="9.140625" style="1"/>
    <col min="4380" max="4380" width="13.7109375" style="1" customWidth="1"/>
    <col min="4381" max="4614" width="9.140625" style="1"/>
    <col min="4615" max="4615" width="10.140625" style="1" customWidth="1"/>
    <col min="4616" max="4619" width="9.140625" style="1"/>
    <col min="4620" max="4620" width="7" style="1" customWidth="1"/>
    <col min="4621" max="4621" width="8.140625" style="1" customWidth="1"/>
    <col min="4622" max="4622" width="14.7109375" style="1" customWidth="1"/>
    <col min="4623" max="4623" width="12.28515625" style="1" customWidth="1"/>
    <col min="4624" max="4624" width="16.7109375" style="1" customWidth="1"/>
    <col min="4625" max="4625" width="13.85546875" style="1" customWidth="1"/>
    <col min="4626" max="4626" width="6.28515625" style="1" customWidth="1"/>
    <col min="4627" max="4627" width="12.7109375" style="1" customWidth="1"/>
    <col min="4628" max="4628" width="6.28515625" style="1" customWidth="1"/>
    <col min="4629" max="4629" width="13.28515625" style="1" customWidth="1"/>
    <col min="4630" max="4630" width="9.140625" style="1"/>
    <col min="4631" max="4631" width="13.28515625" style="1" customWidth="1"/>
    <col min="4632" max="4632" width="9.140625" style="1"/>
    <col min="4633" max="4633" width="13" style="1" customWidth="1"/>
    <col min="4634" max="4635" width="9.140625" style="1"/>
    <col min="4636" max="4636" width="13.7109375" style="1" customWidth="1"/>
    <col min="4637" max="4870" width="9.140625" style="1"/>
    <col min="4871" max="4871" width="10.140625" style="1" customWidth="1"/>
    <col min="4872" max="4875" width="9.140625" style="1"/>
    <col min="4876" max="4876" width="7" style="1" customWidth="1"/>
    <col min="4877" max="4877" width="8.140625" style="1" customWidth="1"/>
    <col min="4878" max="4878" width="14.7109375" style="1" customWidth="1"/>
    <col min="4879" max="4879" width="12.28515625" style="1" customWidth="1"/>
    <col min="4880" max="4880" width="16.7109375" style="1" customWidth="1"/>
    <col min="4881" max="4881" width="13.85546875" style="1" customWidth="1"/>
    <col min="4882" max="4882" width="6.28515625" style="1" customWidth="1"/>
    <col min="4883" max="4883" width="12.7109375" style="1" customWidth="1"/>
    <col min="4884" max="4884" width="6.28515625" style="1" customWidth="1"/>
    <col min="4885" max="4885" width="13.28515625" style="1" customWidth="1"/>
    <col min="4886" max="4886" width="9.140625" style="1"/>
    <col min="4887" max="4887" width="13.28515625" style="1" customWidth="1"/>
    <col min="4888" max="4888" width="9.140625" style="1"/>
    <col min="4889" max="4889" width="13" style="1" customWidth="1"/>
    <col min="4890" max="4891" width="9.140625" style="1"/>
    <col min="4892" max="4892" width="13.7109375" style="1" customWidth="1"/>
    <col min="4893" max="5126" width="9.140625" style="1"/>
    <col min="5127" max="5127" width="10.140625" style="1" customWidth="1"/>
    <col min="5128" max="5131" width="9.140625" style="1"/>
    <col min="5132" max="5132" width="7" style="1" customWidth="1"/>
    <col min="5133" max="5133" width="8.140625" style="1" customWidth="1"/>
    <col min="5134" max="5134" width="14.7109375" style="1" customWidth="1"/>
    <col min="5135" max="5135" width="12.28515625" style="1" customWidth="1"/>
    <col min="5136" max="5136" width="16.7109375" style="1" customWidth="1"/>
    <col min="5137" max="5137" width="13.85546875" style="1" customWidth="1"/>
    <col min="5138" max="5138" width="6.28515625" style="1" customWidth="1"/>
    <col min="5139" max="5139" width="12.7109375" style="1" customWidth="1"/>
    <col min="5140" max="5140" width="6.28515625" style="1" customWidth="1"/>
    <col min="5141" max="5141" width="13.28515625" style="1" customWidth="1"/>
    <col min="5142" max="5142" width="9.140625" style="1"/>
    <col min="5143" max="5143" width="13.28515625" style="1" customWidth="1"/>
    <col min="5144" max="5144" width="9.140625" style="1"/>
    <col min="5145" max="5145" width="13" style="1" customWidth="1"/>
    <col min="5146" max="5147" width="9.140625" style="1"/>
    <col min="5148" max="5148" width="13.7109375" style="1" customWidth="1"/>
    <col min="5149" max="5382" width="9.140625" style="1"/>
    <col min="5383" max="5383" width="10.140625" style="1" customWidth="1"/>
    <col min="5384" max="5387" width="9.140625" style="1"/>
    <col min="5388" max="5388" width="7" style="1" customWidth="1"/>
    <col min="5389" max="5389" width="8.140625" style="1" customWidth="1"/>
    <col min="5390" max="5390" width="14.7109375" style="1" customWidth="1"/>
    <col min="5391" max="5391" width="12.28515625" style="1" customWidth="1"/>
    <col min="5392" max="5392" width="16.7109375" style="1" customWidth="1"/>
    <col min="5393" max="5393" width="13.85546875" style="1" customWidth="1"/>
    <col min="5394" max="5394" width="6.28515625" style="1" customWidth="1"/>
    <col min="5395" max="5395" width="12.7109375" style="1" customWidth="1"/>
    <col min="5396" max="5396" width="6.28515625" style="1" customWidth="1"/>
    <col min="5397" max="5397" width="13.28515625" style="1" customWidth="1"/>
    <col min="5398" max="5398" width="9.140625" style="1"/>
    <col min="5399" max="5399" width="13.28515625" style="1" customWidth="1"/>
    <col min="5400" max="5400" width="9.140625" style="1"/>
    <col min="5401" max="5401" width="13" style="1" customWidth="1"/>
    <col min="5402" max="5403" width="9.140625" style="1"/>
    <col min="5404" max="5404" width="13.7109375" style="1" customWidth="1"/>
    <col min="5405" max="5638" width="9.140625" style="1"/>
    <col min="5639" max="5639" width="10.140625" style="1" customWidth="1"/>
    <col min="5640" max="5643" width="9.140625" style="1"/>
    <col min="5644" max="5644" width="7" style="1" customWidth="1"/>
    <col min="5645" max="5645" width="8.140625" style="1" customWidth="1"/>
    <col min="5646" max="5646" width="14.7109375" style="1" customWidth="1"/>
    <col min="5647" max="5647" width="12.28515625" style="1" customWidth="1"/>
    <col min="5648" max="5648" width="16.7109375" style="1" customWidth="1"/>
    <col min="5649" max="5649" width="13.85546875" style="1" customWidth="1"/>
    <col min="5650" max="5650" width="6.28515625" style="1" customWidth="1"/>
    <col min="5651" max="5651" width="12.7109375" style="1" customWidth="1"/>
    <col min="5652" max="5652" width="6.28515625" style="1" customWidth="1"/>
    <col min="5653" max="5653" width="13.28515625" style="1" customWidth="1"/>
    <col min="5654" max="5654" width="9.140625" style="1"/>
    <col min="5655" max="5655" width="13.28515625" style="1" customWidth="1"/>
    <col min="5656" max="5656" width="9.140625" style="1"/>
    <col min="5657" max="5657" width="13" style="1" customWidth="1"/>
    <col min="5658" max="5659" width="9.140625" style="1"/>
    <col min="5660" max="5660" width="13.7109375" style="1" customWidth="1"/>
    <col min="5661" max="5894" width="9.140625" style="1"/>
    <col min="5895" max="5895" width="10.140625" style="1" customWidth="1"/>
    <col min="5896" max="5899" width="9.140625" style="1"/>
    <col min="5900" max="5900" width="7" style="1" customWidth="1"/>
    <col min="5901" max="5901" width="8.140625" style="1" customWidth="1"/>
    <col min="5902" max="5902" width="14.7109375" style="1" customWidth="1"/>
    <col min="5903" max="5903" width="12.28515625" style="1" customWidth="1"/>
    <col min="5904" max="5904" width="16.7109375" style="1" customWidth="1"/>
    <col min="5905" max="5905" width="13.85546875" style="1" customWidth="1"/>
    <col min="5906" max="5906" width="6.28515625" style="1" customWidth="1"/>
    <col min="5907" max="5907" width="12.7109375" style="1" customWidth="1"/>
    <col min="5908" max="5908" width="6.28515625" style="1" customWidth="1"/>
    <col min="5909" max="5909" width="13.28515625" style="1" customWidth="1"/>
    <col min="5910" max="5910" width="9.140625" style="1"/>
    <col min="5911" max="5911" width="13.28515625" style="1" customWidth="1"/>
    <col min="5912" max="5912" width="9.140625" style="1"/>
    <col min="5913" max="5913" width="13" style="1" customWidth="1"/>
    <col min="5914" max="5915" width="9.140625" style="1"/>
    <col min="5916" max="5916" width="13.7109375" style="1" customWidth="1"/>
    <col min="5917" max="6150" width="9.140625" style="1"/>
    <col min="6151" max="6151" width="10.140625" style="1" customWidth="1"/>
    <col min="6152" max="6155" width="9.140625" style="1"/>
    <col min="6156" max="6156" width="7" style="1" customWidth="1"/>
    <col min="6157" max="6157" width="8.140625" style="1" customWidth="1"/>
    <col min="6158" max="6158" width="14.7109375" style="1" customWidth="1"/>
    <col min="6159" max="6159" width="12.28515625" style="1" customWidth="1"/>
    <col min="6160" max="6160" width="16.7109375" style="1" customWidth="1"/>
    <col min="6161" max="6161" width="13.85546875" style="1" customWidth="1"/>
    <col min="6162" max="6162" width="6.28515625" style="1" customWidth="1"/>
    <col min="6163" max="6163" width="12.7109375" style="1" customWidth="1"/>
    <col min="6164" max="6164" width="6.28515625" style="1" customWidth="1"/>
    <col min="6165" max="6165" width="13.28515625" style="1" customWidth="1"/>
    <col min="6166" max="6166" width="9.140625" style="1"/>
    <col min="6167" max="6167" width="13.28515625" style="1" customWidth="1"/>
    <col min="6168" max="6168" width="9.140625" style="1"/>
    <col min="6169" max="6169" width="13" style="1" customWidth="1"/>
    <col min="6170" max="6171" width="9.140625" style="1"/>
    <col min="6172" max="6172" width="13.7109375" style="1" customWidth="1"/>
    <col min="6173" max="6406" width="9.140625" style="1"/>
    <col min="6407" max="6407" width="10.140625" style="1" customWidth="1"/>
    <col min="6408" max="6411" width="9.140625" style="1"/>
    <col min="6412" max="6412" width="7" style="1" customWidth="1"/>
    <col min="6413" max="6413" width="8.140625" style="1" customWidth="1"/>
    <col min="6414" max="6414" width="14.7109375" style="1" customWidth="1"/>
    <col min="6415" max="6415" width="12.28515625" style="1" customWidth="1"/>
    <col min="6416" max="6416" width="16.7109375" style="1" customWidth="1"/>
    <col min="6417" max="6417" width="13.85546875" style="1" customWidth="1"/>
    <col min="6418" max="6418" width="6.28515625" style="1" customWidth="1"/>
    <col min="6419" max="6419" width="12.7109375" style="1" customWidth="1"/>
    <col min="6420" max="6420" width="6.28515625" style="1" customWidth="1"/>
    <col min="6421" max="6421" width="13.28515625" style="1" customWidth="1"/>
    <col min="6422" max="6422" width="9.140625" style="1"/>
    <col min="6423" max="6423" width="13.28515625" style="1" customWidth="1"/>
    <col min="6424" max="6424" width="9.140625" style="1"/>
    <col min="6425" max="6425" width="13" style="1" customWidth="1"/>
    <col min="6426" max="6427" width="9.140625" style="1"/>
    <col min="6428" max="6428" width="13.7109375" style="1" customWidth="1"/>
    <col min="6429" max="6662" width="9.140625" style="1"/>
    <col min="6663" max="6663" width="10.140625" style="1" customWidth="1"/>
    <col min="6664" max="6667" width="9.140625" style="1"/>
    <col min="6668" max="6668" width="7" style="1" customWidth="1"/>
    <col min="6669" max="6669" width="8.140625" style="1" customWidth="1"/>
    <col min="6670" max="6670" width="14.7109375" style="1" customWidth="1"/>
    <col min="6671" max="6671" width="12.28515625" style="1" customWidth="1"/>
    <col min="6672" max="6672" width="16.7109375" style="1" customWidth="1"/>
    <col min="6673" max="6673" width="13.85546875" style="1" customWidth="1"/>
    <col min="6674" max="6674" width="6.28515625" style="1" customWidth="1"/>
    <col min="6675" max="6675" width="12.7109375" style="1" customWidth="1"/>
    <col min="6676" max="6676" width="6.28515625" style="1" customWidth="1"/>
    <col min="6677" max="6677" width="13.28515625" style="1" customWidth="1"/>
    <col min="6678" max="6678" width="9.140625" style="1"/>
    <col min="6679" max="6679" width="13.28515625" style="1" customWidth="1"/>
    <col min="6680" max="6680" width="9.140625" style="1"/>
    <col min="6681" max="6681" width="13" style="1" customWidth="1"/>
    <col min="6682" max="6683" width="9.140625" style="1"/>
    <col min="6684" max="6684" width="13.7109375" style="1" customWidth="1"/>
    <col min="6685" max="6918" width="9.140625" style="1"/>
    <col min="6919" max="6919" width="10.140625" style="1" customWidth="1"/>
    <col min="6920" max="6923" width="9.140625" style="1"/>
    <col min="6924" max="6924" width="7" style="1" customWidth="1"/>
    <col min="6925" max="6925" width="8.140625" style="1" customWidth="1"/>
    <col min="6926" max="6926" width="14.7109375" style="1" customWidth="1"/>
    <col min="6927" max="6927" width="12.28515625" style="1" customWidth="1"/>
    <col min="6928" max="6928" width="16.7109375" style="1" customWidth="1"/>
    <col min="6929" max="6929" width="13.85546875" style="1" customWidth="1"/>
    <col min="6930" max="6930" width="6.28515625" style="1" customWidth="1"/>
    <col min="6931" max="6931" width="12.7109375" style="1" customWidth="1"/>
    <col min="6932" max="6932" width="6.28515625" style="1" customWidth="1"/>
    <col min="6933" max="6933" width="13.28515625" style="1" customWidth="1"/>
    <col min="6934" max="6934" width="9.140625" style="1"/>
    <col min="6935" max="6935" width="13.28515625" style="1" customWidth="1"/>
    <col min="6936" max="6936" width="9.140625" style="1"/>
    <col min="6937" max="6937" width="13" style="1" customWidth="1"/>
    <col min="6938" max="6939" width="9.140625" style="1"/>
    <col min="6940" max="6940" width="13.7109375" style="1" customWidth="1"/>
    <col min="6941" max="7174" width="9.140625" style="1"/>
    <col min="7175" max="7175" width="10.140625" style="1" customWidth="1"/>
    <col min="7176" max="7179" width="9.140625" style="1"/>
    <col min="7180" max="7180" width="7" style="1" customWidth="1"/>
    <col min="7181" max="7181" width="8.140625" style="1" customWidth="1"/>
    <col min="7182" max="7182" width="14.7109375" style="1" customWidth="1"/>
    <col min="7183" max="7183" width="12.28515625" style="1" customWidth="1"/>
    <col min="7184" max="7184" width="16.7109375" style="1" customWidth="1"/>
    <col min="7185" max="7185" width="13.85546875" style="1" customWidth="1"/>
    <col min="7186" max="7186" width="6.28515625" style="1" customWidth="1"/>
    <col min="7187" max="7187" width="12.7109375" style="1" customWidth="1"/>
    <col min="7188" max="7188" width="6.28515625" style="1" customWidth="1"/>
    <col min="7189" max="7189" width="13.28515625" style="1" customWidth="1"/>
    <col min="7190" max="7190" width="9.140625" style="1"/>
    <col min="7191" max="7191" width="13.28515625" style="1" customWidth="1"/>
    <col min="7192" max="7192" width="9.140625" style="1"/>
    <col min="7193" max="7193" width="13" style="1" customWidth="1"/>
    <col min="7194" max="7195" width="9.140625" style="1"/>
    <col min="7196" max="7196" width="13.7109375" style="1" customWidth="1"/>
    <col min="7197" max="7430" width="9.140625" style="1"/>
    <col min="7431" max="7431" width="10.140625" style="1" customWidth="1"/>
    <col min="7432" max="7435" width="9.140625" style="1"/>
    <col min="7436" max="7436" width="7" style="1" customWidth="1"/>
    <col min="7437" max="7437" width="8.140625" style="1" customWidth="1"/>
    <col min="7438" max="7438" width="14.7109375" style="1" customWidth="1"/>
    <col min="7439" max="7439" width="12.28515625" style="1" customWidth="1"/>
    <col min="7440" max="7440" width="16.7109375" style="1" customWidth="1"/>
    <col min="7441" max="7441" width="13.85546875" style="1" customWidth="1"/>
    <col min="7442" max="7442" width="6.28515625" style="1" customWidth="1"/>
    <col min="7443" max="7443" width="12.7109375" style="1" customWidth="1"/>
    <col min="7444" max="7444" width="6.28515625" style="1" customWidth="1"/>
    <col min="7445" max="7445" width="13.28515625" style="1" customWidth="1"/>
    <col min="7446" max="7446" width="9.140625" style="1"/>
    <col min="7447" max="7447" width="13.28515625" style="1" customWidth="1"/>
    <col min="7448" max="7448" width="9.140625" style="1"/>
    <col min="7449" max="7449" width="13" style="1" customWidth="1"/>
    <col min="7450" max="7451" width="9.140625" style="1"/>
    <col min="7452" max="7452" width="13.7109375" style="1" customWidth="1"/>
    <col min="7453" max="7686" width="9.140625" style="1"/>
    <col min="7687" max="7687" width="10.140625" style="1" customWidth="1"/>
    <col min="7688" max="7691" width="9.140625" style="1"/>
    <col min="7692" max="7692" width="7" style="1" customWidth="1"/>
    <col min="7693" max="7693" width="8.140625" style="1" customWidth="1"/>
    <col min="7694" max="7694" width="14.7109375" style="1" customWidth="1"/>
    <col min="7695" max="7695" width="12.28515625" style="1" customWidth="1"/>
    <col min="7696" max="7696" width="16.7109375" style="1" customWidth="1"/>
    <col min="7697" max="7697" width="13.85546875" style="1" customWidth="1"/>
    <col min="7698" max="7698" width="6.28515625" style="1" customWidth="1"/>
    <col min="7699" max="7699" width="12.7109375" style="1" customWidth="1"/>
    <col min="7700" max="7700" width="6.28515625" style="1" customWidth="1"/>
    <col min="7701" max="7701" width="13.28515625" style="1" customWidth="1"/>
    <col min="7702" max="7702" width="9.140625" style="1"/>
    <col min="7703" max="7703" width="13.28515625" style="1" customWidth="1"/>
    <col min="7704" max="7704" width="9.140625" style="1"/>
    <col min="7705" max="7705" width="13" style="1" customWidth="1"/>
    <col min="7706" max="7707" width="9.140625" style="1"/>
    <col min="7708" max="7708" width="13.7109375" style="1" customWidth="1"/>
    <col min="7709" max="7942" width="9.140625" style="1"/>
    <col min="7943" max="7943" width="10.140625" style="1" customWidth="1"/>
    <col min="7944" max="7947" width="9.140625" style="1"/>
    <col min="7948" max="7948" width="7" style="1" customWidth="1"/>
    <col min="7949" max="7949" width="8.140625" style="1" customWidth="1"/>
    <col min="7950" max="7950" width="14.7109375" style="1" customWidth="1"/>
    <col min="7951" max="7951" width="12.28515625" style="1" customWidth="1"/>
    <col min="7952" max="7952" width="16.7109375" style="1" customWidth="1"/>
    <col min="7953" max="7953" width="13.85546875" style="1" customWidth="1"/>
    <col min="7954" max="7954" width="6.28515625" style="1" customWidth="1"/>
    <col min="7955" max="7955" width="12.7109375" style="1" customWidth="1"/>
    <col min="7956" max="7956" width="6.28515625" style="1" customWidth="1"/>
    <col min="7957" max="7957" width="13.28515625" style="1" customWidth="1"/>
    <col min="7958" max="7958" width="9.140625" style="1"/>
    <col min="7959" max="7959" width="13.28515625" style="1" customWidth="1"/>
    <col min="7960" max="7960" width="9.140625" style="1"/>
    <col min="7961" max="7961" width="13" style="1" customWidth="1"/>
    <col min="7962" max="7963" width="9.140625" style="1"/>
    <col min="7964" max="7964" width="13.7109375" style="1" customWidth="1"/>
    <col min="7965" max="8198" width="9.140625" style="1"/>
    <col min="8199" max="8199" width="10.140625" style="1" customWidth="1"/>
    <col min="8200" max="8203" width="9.140625" style="1"/>
    <col min="8204" max="8204" width="7" style="1" customWidth="1"/>
    <col min="8205" max="8205" width="8.140625" style="1" customWidth="1"/>
    <col min="8206" max="8206" width="14.7109375" style="1" customWidth="1"/>
    <col min="8207" max="8207" width="12.28515625" style="1" customWidth="1"/>
    <col min="8208" max="8208" width="16.7109375" style="1" customWidth="1"/>
    <col min="8209" max="8209" width="13.85546875" style="1" customWidth="1"/>
    <col min="8210" max="8210" width="6.28515625" style="1" customWidth="1"/>
    <col min="8211" max="8211" width="12.7109375" style="1" customWidth="1"/>
    <col min="8212" max="8212" width="6.28515625" style="1" customWidth="1"/>
    <col min="8213" max="8213" width="13.28515625" style="1" customWidth="1"/>
    <col min="8214" max="8214" width="9.140625" style="1"/>
    <col min="8215" max="8215" width="13.28515625" style="1" customWidth="1"/>
    <col min="8216" max="8216" width="9.140625" style="1"/>
    <col min="8217" max="8217" width="13" style="1" customWidth="1"/>
    <col min="8218" max="8219" width="9.140625" style="1"/>
    <col min="8220" max="8220" width="13.7109375" style="1" customWidth="1"/>
    <col min="8221" max="8454" width="9.140625" style="1"/>
    <col min="8455" max="8455" width="10.140625" style="1" customWidth="1"/>
    <col min="8456" max="8459" width="9.140625" style="1"/>
    <col min="8460" max="8460" width="7" style="1" customWidth="1"/>
    <col min="8461" max="8461" width="8.140625" style="1" customWidth="1"/>
    <col min="8462" max="8462" width="14.7109375" style="1" customWidth="1"/>
    <col min="8463" max="8463" width="12.28515625" style="1" customWidth="1"/>
    <col min="8464" max="8464" width="16.7109375" style="1" customWidth="1"/>
    <col min="8465" max="8465" width="13.85546875" style="1" customWidth="1"/>
    <col min="8466" max="8466" width="6.28515625" style="1" customWidth="1"/>
    <col min="8467" max="8467" width="12.7109375" style="1" customWidth="1"/>
    <col min="8468" max="8468" width="6.28515625" style="1" customWidth="1"/>
    <col min="8469" max="8469" width="13.28515625" style="1" customWidth="1"/>
    <col min="8470" max="8470" width="9.140625" style="1"/>
    <col min="8471" max="8471" width="13.28515625" style="1" customWidth="1"/>
    <col min="8472" max="8472" width="9.140625" style="1"/>
    <col min="8473" max="8473" width="13" style="1" customWidth="1"/>
    <col min="8474" max="8475" width="9.140625" style="1"/>
    <col min="8476" max="8476" width="13.7109375" style="1" customWidth="1"/>
    <col min="8477" max="8710" width="9.140625" style="1"/>
    <col min="8711" max="8711" width="10.140625" style="1" customWidth="1"/>
    <col min="8712" max="8715" width="9.140625" style="1"/>
    <col min="8716" max="8716" width="7" style="1" customWidth="1"/>
    <col min="8717" max="8717" width="8.140625" style="1" customWidth="1"/>
    <col min="8718" max="8718" width="14.7109375" style="1" customWidth="1"/>
    <col min="8719" max="8719" width="12.28515625" style="1" customWidth="1"/>
    <col min="8720" max="8720" width="16.7109375" style="1" customWidth="1"/>
    <col min="8721" max="8721" width="13.85546875" style="1" customWidth="1"/>
    <col min="8722" max="8722" width="6.28515625" style="1" customWidth="1"/>
    <col min="8723" max="8723" width="12.7109375" style="1" customWidth="1"/>
    <col min="8724" max="8724" width="6.28515625" style="1" customWidth="1"/>
    <col min="8725" max="8725" width="13.28515625" style="1" customWidth="1"/>
    <col min="8726" max="8726" width="9.140625" style="1"/>
    <col min="8727" max="8727" width="13.28515625" style="1" customWidth="1"/>
    <col min="8728" max="8728" width="9.140625" style="1"/>
    <col min="8729" max="8729" width="13" style="1" customWidth="1"/>
    <col min="8730" max="8731" width="9.140625" style="1"/>
    <col min="8732" max="8732" width="13.7109375" style="1" customWidth="1"/>
    <col min="8733" max="8966" width="9.140625" style="1"/>
    <col min="8967" max="8967" width="10.140625" style="1" customWidth="1"/>
    <col min="8968" max="8971" width="9.140625" style="1"/>
    <col min="8972" max="8972" width="7" style="1" customWidth="1"/>
    <col min="8973" max="8973" width="8.140625" style="1" customWidth="1"/>
    <col min="8974" max="8974" width="14.7109375" style="1" customWidth="1"/>
    <col min="8975" max="8975" width="12.28515625" style="1" customWidth="1"/>
    <col min="8976" max="8976" width="16.7109375" style="1" customWidth="1"/>
    <col min="8977" max="8977" width="13.85546875" style="1" customWidth="1"/>
    <col min="8978" max="8978" width="6.28515625" style="1" customWidth="1"/>
    <col min="8979" max="8979" width="12.7109375" style="1" customWidth="1"/>
    <col min="8980" max="8980" width="6.28515625" style="1" customWidth="1"/>
    <col min="8981" max="8981" width="13.28515625" style="1" customWidth="1"/>
    <col min="8982" max="8982" width="9.140625" style="1"/>
    <col min="8983" max="8983" width="13.28515625" style="1" customWidth="1"/>
    <col min="8984" max="8984" width="9.140625" style="1"/>
    <col min="8985" max="8985" width="13" style="1" customWidth="1"/>
    <col min="8986" max="8987" width="9.140625" style="1"/>
    <col min="8988" max="8988" width="13.7109375" style="1" customWidth="1"/>
    <col min="8989" max="9222" width="9.140625" style="1"/>
    <col min="9223" max="9223" width="10.140625" style="1" customWidth="1"/>
    <col min="9224" max="9227" width="9.140625" style="1"/>
    <col min="9228" max="9228" width="7" style="1" customWidth="1"/>
    <col min="9229" max="9229" width="8.140625" style="1" customWidth="1"/>
    <col min="9230" max="9230" width="14.7109375" style="1" customWidth="1"/>
    <col min="9231" max="9231" width="12.28515625" style="1" customWidth="1"/>
    <col min="9232" max="9232" width="16.7109375" style="1" customWidth="1"/>
    <col min="9233" max="9233" width="13.85546875" style="1" customWidth="1"/>
    <col min="9234" max="9234" width="6.28515625" style="1" customWidth="1"/>
    <col min="9235" max="9235" width="12.7109375" style="1" customWidth="1"/>
    <col min="9236" max="9236" width="6.28515625" style="1" customWidth="1"/>
    <col min="9237" max="9237" width="13.28515625" style="1" customWidth="1"/>
    <col min="9238" max="9238" width="9.140625" style="1"/>
    <col min="9239" max="9239" width="13.28515625" style="1" customWidth="1"/>
    <col min="9240" max="9240" width="9.140625" style="1"/>
    <col min="9241" max="9241" width="13" style="1" customWidth="1"/>
    <col min="9242" max="9243" width="9.140625" style="1"/>
    <col min="9244" max="9244" width="13.7109375" style="1" customWidth="1"/>
    <col min="9245" max="9478" width="9.140625" style="1"/>
    <col min="9479" max="9479" width="10.140625" style="1" customWidth="1"/>
    <col min="9480" max="9483" width="9.140625" style="1"/>
    <col min="9484" max="9484" width="7" style="1" customWidth="1"/>
    <col min="9485" max="9485" width="8.140625" style="1" customWidth="1"/>
    <col min="9486" max="9486" width="14.7109375" style="1" customWidth="1"/>
    <col min="9487" max="9487" width="12.28515625" style="1" customWidth="1"/>
    <col min="9488" max="9488" width="16.7109375" style="1" customWidth="1"/>
    <col min="9489" max="9489" width="13.85546875" style="1" customWidth="1"/>
    <col min="9490" max="9490" width="6.28515625" style="1" customWidth="1"/>
    <col min="9491" max="9491" width="12.7109375" style="1" customWidth="1"/>
    <col min="9492" max="9492" width="6.28515625" style="1" customWidth="1"/>
    <col min="9493" max="9493" width="13.28515625" style="1" customWidth="1"/>
    <col min="9494" max="9494" width="9.140625" style="1"/>
    <col min="9495" max="9495" width="13.28515625" style="1" customWidth="1"/>
    <col min="9496" max="9496" width="9.140625" style="1"/>
    <col min="9497" max="9497" width="13" style="1" customWidth="1"/>
    <col min="9498" max="9499" width="9.140625" style="1"/>
    <col min="9500" max="9500" width="13.7109375" style="1" customWidth="1"/>
    <col min="9501" max="9734" width="9.140625" style="1"/>
    <col min="9735" max="9735" width="10.140625" style="1" customWidth="1"/>
    <col min="9736" max="9739" width="9.140625" style="1"/>
    <col min="9740" max="9740" width="7" style="1" customWidth="1"/>
    <col min="9741" max="9741" width="8.140625" style="1" customWidth="1"/>
    <col min="9742" max="9742" width="14.7109375" style="1" customWidth="1"/>
    <col min="9743" max="9743" width="12.28515625" style="1" customWidth="1"/>
    <col min="9744" max="9744" width="16.7109375" style="1" customWidth="1"/>
    <col min="9745" max="9745" width="13.85546875" style="1" customWidth="1"/>
    <col min="9746" max="9746" width="6.28515625" style="1" customWidth="1"/>
    <col min="9747" max="9747" width="12.7109375" style="1" customWidth="1"/>
    <col min="9748" max="9748" width="6.28515625" style="1" customWidth="1"/>
    <col min="9749" max="9749" width="13.28515625" style="1" customWidth="1"/>
    <col min="9750" max="9750" width="9.140625" style="1"/>
    <col min="9751" max="9751" width="13.28515625" style="1" customWidth="1"/>
    <col min="9752" max="9752" width="9.140625" style="1"/>
    <col min="9753" max="9753" width="13" style="1" customWidth="1"/>
    <col min="9754" max="9755" width="9.140625" style="1"/>
    <col min="9756" max="9756" width="13.7109375" style="1" customWidth="1"/>
    <col min="9757" max="9990" width="9.140625" style="1"/>
    <col min="9991" max="9991" width="10.140625" style="1" customWidth="1"/>
    <col min="9992" max="9995" width="9.140625" style="1"/>
    <col min="9996" max="9996" width="7" style="1" customWidth="1"/>
    <col min="9997" max="9997" width="8.140625" style="1" customWidth="1"/>
    <col min="9998" max="9998" width="14.7109375" style="1" customWidth="1"/>
    <col min="9999" max="9999" width="12.28515625" style="1" customWidth="1"/>
    <col min="10000" max="10000" width="16.7109375" style="1" customWidth="1"/>
    <col min="10001" max="10001" width="13.85546875" style="1" customWidth="1"/>
    <col min="10002" max="10002" width="6.28515625" style="1" customWidth="1"/>
    <col min="10003" max="10003" width="12.7109375" style="1" customWidth="1"/>
    <col min="10004" max="10004" width="6.28515625" style="1" customWidth="1"/>
    <col min="10005" max="10005" width="13.28515625" style="1" customWidth="1"/>
    <col min="10006" max="10006" width="9.140625" style="1"/>
    <col min="10007" max="10007" width="13.28515625" style="1" customWidth="1"/>
    <col min="10008" max="10008" width="9.140625" style="1"/>
    <col min="10009" max="10009" width="13" style="1" customWidth="1"/>
    <col min="10010" max="10011" width="9.140625" style="1"/>
    <col min="10012" max="10012" width="13.7109375" style="1" customWidth="1"/>
    <col min="10013" max="10246" width="9.140625" style="1"/>
    <col min="10247" max="10247" width="10.140625" style="1" customWidth="1"/>
    <col min="10248" max="10251" width="9.140625" style="1"/>
    <col min="10252" max="10252" width="7" style="1" customWidth="1"/>
    <col min="10253" max="10253" width="8.140625" style="1" customWidth="1"/>
    <col min="10254" max="10254" width="14.7109375" style="1" customWidth="1"/>
    <col min="10255" max="10255" width="12.28515625" style="1" customWidth="1"/>
    <col min="10256" max="10256" width="16.7109375" style="1" customWidth="1"/>
    <col min="10257" max="10257" width="13.85546875" style="1" customWidth="1"/>
    <col min="10258" max="10258" width="6.28515625" style="1" customWidth="1"/>
    <col min="10259" max="10259" width="12.7109375" style="1" customWidth="1"/>
    <col min="10260" max="10260" width="6.28515625" style="1" customWidth="1"/>
    <col min="10261" max="10261" width="13.28515625" style="1" customWidth="1"/>
    <col min="10262" max="10262" width="9.140625" style="1"/>
    <col min="10263" max="10263" width="13.28515625" style="1" customWidth="1"/>
    <col min="10264" max="10264" width="9.140625" style="1"/>
    <col min="10265" max="10265" width="13" style="1" customWidth="1"/>
    <col min="10266" max="10267" width="9.140625" style="1"/>
    <col min="10268" max="10268" width="13.7109375" style="1" customWidth="1"/>
    <col min="10269" max="10502" width="9.140625" style="1"/>
    <col min="10503" max="10503" width="10.140625" style="1" customWidth="1"/>
    <col min="10504" max="10507" width="9.140625" style="1"/>
    <col min="10508" max="10508" width="7" style="1" customWidth="1"/>
    <col min="10509" max="10509" width="8.140625" style="1" customWidth="1"/>
    <col min="10510" max="10510" width="14.7109375" style="1" customWidth="1"/>
    <col min="10511" max="10511" width="12.28515625" style="1" customWidth="1"/>
    <col min="10512" max="10512" width="16.7109375" style="1" customWidth="1"/>
    <col min="10513" max="10513" width="13.85546875" style="1" customWidth="1"/>
    <col min="10514" max="10514" width="6.28515625" style="1" customWidth="1"/>
    <col min="10515" max="10515" width="12.7109375" style="1" customWidth="1"/>
    <col min="10516" max="10516" width="6.28515625" style="1" customWidth="1"/>
    <col min="10517" max="10517" width="13.28515625" style="1" customWidth="1"/>
    <col min="10518" max="10518" width="9.140625" style="1"/>
    <col min="10519" max="10519" width="13.28515625" style="1" customWidth="1"/>
    <col min="10520" max="10520" width="9.140625" style="1"/>
    <col min="10521" max="10521" width="13" style="1" customWidth="1"/>
    <col min="10522" max="10523" width="9.140625" style="1"/>
    <col min="10524" max="10524" width="13.7109375" style="1" customWidth="1"/>
    <col min="10525" max="10758" width="9.140625" style="1"/>
    <col min="10759" max="10759" width="10.140625" style="1" customWidth="1"/>
    <col min="10760" max="10763" width="9.140625" style="1"/>
    <col min="10764" max="10764" width="7" style="1" customWidth="1"/>
    <col min="10765" max="10765" width="8.140625" style="1" customWidth="1"/>
    <col min="10766" max="10766" width="14.7109375" style="1" customWidth="1"/>
    <col min="10767" max="10767" width="12.28515625" style="1" customWidth="1"/>
    <col min="10768" max="10768" width="16.7109375" style="1" customWidth="1"/>
    <col min="10769" max="10769" width="13.85546875" style="1" customWidth="1"/>
    <col min="10770" max="10770" width="6.28515625" style="1" customWidth="1"/>
    <col min="10771" max="10771" width="12.7109375" style="1" customWidth="1"/>
    <col min="10772" max="10772" width="6.28515625" style="1" customWidth="1"/>
    <col min="10773" max="10773" width="13.28515625" style="1" customWidth="1"/>
    <col min="10774" max="10774" width="9.140625" style="1"/>
    <col min="10775" max="10775" width="13.28515625" style="1" customWidth="1"/>
    <col min="10776" max="10776" width="9.140625" style="1"/>
    <col min="10777" max="10777" width="13" style="1" customWidth="1"/>
    <col min="10778" max="10779" width="9.140625" style="1"/>
    <col min="10780" max="10780" width="13.7109375" style="1" customWidth="1"/>
    <col min="10781" max="11014" width="9.140625" style="1"/>
    <col min="11015" max="11015" width="10.140625" style="1" customWidth="1"/>
    <col min="11016" max="11019" width="9.140625" style="1"/>
    <col min="11020" max="11020" width="7" style="1" customWidth="1"/>
    <col min="11021" max="11021" width="8.140625" style="1" customWidth="1"/>
    <col min="11022" max="11022" width="14.7109375" style="1" customWidth="1"/>
    <col min="11023" max="11023" width="12.28515625" style="1" customWidth="1"/>
    <col min="11024" max="11024" width="16.7109375" style="1" customWidth="1"/>
    <col min="11025" max="11025" width="13.85546875" style="1" customWidth="1"/>
    <col min="11026" max="11026" width="6.28515625" style="1" customWidth="1"/>
    <col min="11027" max="11027" width="12.7109375" style="1" customWidth="1"/>
    <col min="11028" max="11028" width="6.28515625" style="1" customWidth="1"/>
    <col min="11029" max="11029" width="13.28515625" style="1" customWidth="1"/>
    <col min="11030" max="11030" width="9.140625" style="1"/>
    <col min="11031" max="11031" width="13.28515625" style="1" customWidth="1"/>
    <col min="11032" max="11032" width="9.140625" style="1"/>
    <col min="11033" max="11033" width="13" style="1" customWidth="1"/>
    <col min="11034" max="11035" width="9.140625" style="1"/>
    <col min="11036" max="11036" width="13.7109375" style="1" customWidth="1"/>
    <col min="11037" max="11270" width="9.140625" style="1"/>
    <col min="11271" max="11271" width="10.140625" style="1" customWidth="1"/>
    <col min="11272" max="11275" width="9.140625" style="1"/>
    <col min="11276" max="11276" width="7" style="1" customWidth="1"/>
    <col min="11277" max="11277" width="8.140625" style="1" customWidth="1"/>
    <col min="11278" max="11278" width="14.7109375" style="1" customWidth="1"/>
    <col min="11279" max="11279" width="12.28515625" style="1" customWidth="1"/>
    <col min="11280" max="11280" width="16.7109375" style="1" customWidth="1"/>
    <col min="11281" max="11281" width="13.85546875" style="1" customWidth="1"/>
    <col min="11282" max="11282" width="6.28515625" style="1" customWidth="1"/>
    <col min="11283" max="11283" width="12.7109375" style="1" customWidth="1"/>
    <col min="11284" max="11284" width="6.28515625" style="1" customWidth="1"/>
    <col min="11285" max="11285" width="13.28515625" style="1" customWidth="1"/>
    <col min="11286" max="11286" width="9.140625" style="1"/>
    <col min="11287" max="11287" width="13.28515625" style="1" customWidth="1"/>
    <col min="11288" max="11288" width="9.140625" style="1"/>
    <col min="11289" max="11289" width="13" style="1" customWidth="1"/>
    <col min="11290" max="11291" width="9.140625" style="1"/>
    <col min="11292" max="11292" width="13.7109375" style="1" customWidth="1"/>
    <col min="11293" max="11526" width="9.140625" style="1"/>
    <col min="11527" max="11527" width="10.140625" style="1" customWidth="1"/>
    <col min="11528" max="11531" width="9.140625" style="1"/>
    <col min="11532" max="11532" width="7" style="1" customWidth="1"/>
    <col min="11533" max="11533" width="8.140625" style="1" customWidth="1"/>
    <col min="11534" max="11534" width="14.7109375" style="1" customWidth="1"/>
    <col min="11535" max="11535" width="12.28515625" style="1" customWidth="1"/>
    <col min="11536" max="11536" width="16.7109375" style="1" customWidth="1"/>
    <col min="11537" max="11537" width="13.85546875" style="1" customWidth="1"/>
    <col min="11538" max="11538" width="6.28515625" style="1" customWidth="1"/>
    <col min="11539" max="11539" width="12.7109375" style="1" customWidth="1"/>
    <col min="11540" max="11540" width="6.28515625" style="1" customWidth="1"/>
    <col min="11541" max="11541" width="13.28515625" style="1" customWidth="1"/>
    <col min="11542" max="11542" width="9.140625" style="1"/>
    <col min="11543" max="11543" width="13.28515625" style="1" customWidth="1"/>
    <col min="11544" max="11544" width="9.140625" style="1"/>
    <col min="11545" max="11545" width="13" style="1" customWidth="1"/>
    <col min="11546" max="11547" width="9.140625" style="1"/>
    <col min="11548" max="11548" width="13.7109375" style="1" customWidth="1"/>
    <col min="11549" max="11782" width="9.140625" style="1"/>
    <col min="11783" max="11783" width="10.140625" style="1" customWidth="1"/>
    <col min="11784" max="11787" width="9.140625" style="1"/>
    <col min="11788" max="11788" width="7" style="1" customWidth="1"/>
    <col min="11789" max="11789" width="8.140625" style="1" customWidth="1"/>
    <col min="11790" max="11790" width="14.7109375" style="1" customWidth="1"/>
    <col min="11791" max="11791" width="12.28515625" style="1" customWidth="1"/>
    <col min="11792" max="11792" width="16.7109375" style="1" customWidth="1"/>
    <col min="11793" max="11793" width="13.85546875" style="1" customWidth="1"/>
    <col min="11794" max="11794" width="6.28515625" style="1" customWidth="1"/>
    <col min="11795" max="11795" width="12.7109375" style="1" customWidth="1"/>
    <col min="11796" max="11796" width="6.28515625" style="1" customWidth="1"/>
    <col min="11797" max="11797" width="13.28515625" style="1" customWidth="1"/>
    <col min="11798" max="11798" width="9.140625" style="1"/>
    <col min="11799" max="11799" width="13.28515625" style="1" customWidth="1"/>
    <col min="11800" max="11800" width="9.140625" style="1"/>
    <col min="11801" max="11801" width="13" style="1" customWidth="1"/>
    <col min="11802" max="11803" width="9.140625" style="1"/>
    <col min="11804" max="11804" width="13.7109375" style="1" customWidth="1"/>
    <col min="11805" max="12038" width="9.140625" style="1"/>
    <col min="12039" max="12039" width="10.140625" style="1" customWidth="1"/>
    <col min="12040" max="12043" width="9.140625" style="1"/>
    <col min="12044" max="12044" width="7" style="1" customWidth="1"/>
    <col min="12045" max="12045" width="8.140625" style="1" customWidth="1"/>
    <col min="12046" max="12046" width="14.7109375" style="1" customWidth="1"/>
    <col min="12047" max="12047" width="12.28515625" style="1" customWidth="1"/>
    <col min="12048" max="12048" width="16.7109375" style="1" customWidth="1"/>
    <col min="12049" max="12049" width="13.85546875" style="1" customWidth="1"/>
    <col min="12050" max="12050" width="6.28515625" style="1" customWidth="1"/>
    <col min="12051" max="12051" width="12.7109375" style="1" customWidth="1"/>
    <col min="12052" max="12052" width="6.28515625" style="1" customWidth="1"/>
    <col min="12053" max="12053" width="13.28515625" style="1" customWidth="1"/>
    <col min="12054" max="12054" width="9.140625" style="1"/>
    <col min="12055" max="12055" width="13.28515625" style="1" customWidth="1"/>
    <col min="12056" max="12056" width="9.140625" style="1"/>
    <col min="12057" max="12057" width="13" style="1" customWidth="1"/>
    <col min="12058" max="12059" width="9.140625" style="1"/>
    <col min="12060" max="12060" width="13.7109375" style="1" customWidth="1"/>
    <col min="12061" max="12294" width="9.140625" style="1"/>
    <col min="12295" max="12295" width="10.140625" style="1" customWidth="1"/>
    <col min="12296" max="12299" width="9.140625" style="1"/>
    <col min="12300" max="12300" width="7" style="1" customWidth="1"/>
    <col min="12301" max="12301" width="8.140625" style="1" customWidth="1"/>
    <col min="12302" max="12302" width="14.7109375" style="1" customWidth="1"/>
    <col min="12303" max="12303" width="12.28515625" style="1" customWidth="1"/>
    <col min="12304" max="12304" width="16.7109375" style="1" customWidth="1"/>
    <col min="12305" max="12305" width="13.85546875" style="1" customWidth="1"/>
    <col min="12306" max="12306" width="6.28515625" style="1" customWidth="1"/>
    <col min="12307" max="12307" width="12.7109375" style="1" customWidth="1"/>
    <col min="12308" max="12308" width="6.28515625" style="1" customWidth="1"/>
    <col min="12309" max="12309" width="13.28515625" style="1" customWidth="1"/>
    <col min="12310" max="12310" width="9.140625" style="1"/>
    <col min="12311" max="12311" width="13.28515625" style="1" customWidth="1"/>
    <col min="12312" max="12312" width="9.140625" style="1"/>
    <col min="12313" max="12313" width="13" style="1" customWidth="1"/>
    <col min="12314" max="12315" width="9.140625" style="1"/>
    <col min="12316" max="12316" width="13.7109375" style="1" customWidth="1"/>
    <col min="12317" max="12550" width="9.140625" style="1"/>
    <col min="12551" max="12551" width="10.140625" style="1" customWidth="1"/>
    <col min="12552" max="12555" width="9.140625" style="1"/>
    <col min="12556" max="12556" width="7" style="1" customWidth="1"/>
    <col min="12557" max="12557" width="8.140625" style="1" customWidth="1"/>
    <col min="12558" max="12558" width="14.7109375" style="1" customWidth="1"/>
    <col min="12559" max="12559" width="12.28515625" style="1" customWidth="1"/>
    <col min="12560" max="12560" width="16.7109375" style="1" customWidth="1"/>
    <col min="12561" max="12561" width="13.85546875" style="1" customWidth="1"/>
    <col min="12562" max="12562" width="6.28515625" style="1" customWidth="1"/>
    <col min="12563" max="12563" width="12.7109375" style="1" customWidth="1"/>
    <col min="12564" max="12564" width="6.28515625" style="1" customWidth="1"/>
    <col min="12565" max="12565" width="13.28515625" style="1" customWidth="1"/>
    <col min="12566" max="12566" width="9.140625" style="1"/>
    <col min="12567" max="12567" width="13.28515625" style="1" customWidth="1"/>
    <col min="12568" max="12568" width="9.140625" style="1"/>
    <col min="12569" max="12569" width="13" style="1" customWidth="1"/>
    <col min="12570" max="12571" width="9.140625" style="1"/>
    <col min="12572" max="12572" width="13.7109375" style="1" customWidth="1"/>
    <col min="12573" max="12806" width="9.140625" style="1"/>
    <col min="12807" max="12807" width="10.140625" style="1" customWidth="1"/>
    <col min="12808" max="12811" width="9.140625" style="1"/>
    <col min="12812" max="12812" width="7" style="1" customWidth="1"/>
    <col min="12813" max="12813" width="8.140625" style="1" customWidth="1"/>
    <col min="12814" max="12814" width="14.7109375" style="1" customWidth="1"/>
    <col min="12815" max="12815" width="12.28515625" style="1" customWidth="1"/>
    <col min="12816" max="12816" width="16.7109375" style="1" customWidth="1"/>
    <col min="12817" max="12817" width="13.85546875" style="1" customWidth="1"/>
    <col min="12818" max="12818" width="6.28515625" style="1" customWidth="1"/>
    <col min="12819" max="12819" width="12.7109375" style="1" customWidth="1"/>
    <col min="12820" max="12820" width="6.28515625" style="1" customWidth="1"/>
    <col min="12821" max="12821" width="13.28515625" style="1" customWidth="1"/>
    <col min="12822" max="12822" width="9.140625" style="1"/>
    <col min="12823" max="12823" width="13.28515625" style="1" customWidth="1"/>
    <col min="12824" max="12824" width="9.140625" style="1"/>
    <col min="12825" max="12825" width="13" style="1" customWidth="1"/>
    <col min="12826" max="12827" width="9.140625" style="1"/>
    <col min="12828" max="12828" width="13.7109375" style="1" customWidth="1"/>
    <col min="12829" max="13062" width="9.140625" style="1"/>
    <col min="13063" max="13063" width="10.140625" style="1" customWidth="1"/>
    <col min="13064" max="13067" width="9.140625" style="1"/>
    <col min="13068" max="13068" width="7" style="1" customWidth="1"/>
    <col min="13069" max="13069" width="8.140625" style="1" customWidth="1"/>
    <col min="13070" max="13070" width="14.7109375" style="1" customWidth="1"/>
    <col min="13071" max="13071" width="12.28515625" style="1" customWidth="1"/>
    <col min="13072" max="13072" width="16.7109375" style="1" customWidth="1"/>
    <col min="13073" max="13073" width="13.85546875" style="1" customWidth="1"/>
    <col min="13074" max="13074" width="6.28515625" style="1" customWidth="1"/>
    <col min="13075" max="13075" width="12.7109375" style="1" customWidth="1"/>
    <col min="13076" max="13076" width="6.28515625" style="1" customWidth="1"/>
    <col min="13077" max="13077" width="13.28515625" style="1" customWidth="1"/>
    <col min="13078" max="13078" width="9.140625" style="1"/>
    <col min="13079" max="13079" width="13.28515625" style="1" customWidth="1"/>
    <col min="13080" max="13080" width="9.140625" style="1"/>
    <col min="13081" max="13081" width="13" style="1" customWidth="1"/>
    <col min="13082" max="13083" width="9.140625" style="1"/>
    <col min="13084" max="13084" width="13.7109375" style="1" customWidth="1"/>
    <col min="13085" max="13318" width="9.140625" style="1"/>
    <col min="13319" max="13319" width="10.140625" style="1" customWidth="1"/>
    <col min="13320" max="13323" width="9.140625" style="1"/>
    <col min="13324" max="13324" width="7" style="1" customWidth="1"/>
    <col min="13325" max="13325" width="8.140625" style="1" customWidth="1"/>
    <col min="13326" max="13326" width="14.7109375" style="1" customWidth="1"/>
    <col min="13327" max="13327" width="12.28515625" style="1" customWidth="1"/>
    <col min="13328" max="13328" width="16.7109375" style="1" customWidth="1"/>
    <col min="13329" max="13329" width="13.85546875" style="1" customWidth="1"/>
    <col min="13330" max="13330" width="6.28515625" style="1" customWidth="1"/>
    <col min="13331" max="13331" width="12.7109375" style="1" customWidth="1"/>
    <col min="13332" max="13332" width="6.28515625" style="1" customWidth="1"/>
    <col min="13333" max="13333" width="13.28515625" style="1" customWidth="1"/>
    <col min="13334" max="13334" width="9.140625" style="1"/>
    <col min="13335" max="13335" width="13.28515625" style="1" customWidth="1"/>
    <col min="13336" max="13336" width="9.140625" style="1"/>
    <col min="13337" max="13337" width="13" style="1" customWidth="1"/>
    <col min="13338" max="13339" width="9.140625" style="1"/>
    <col min="13340" max="13340" width="13.7109375" style="1" customWidth="1"/>
    <col min="13341" max="13574" width="9.140625" style="1"/>
    <col min="13575" max="13575" width="10.140625" style="1" customWidth="1"/>
    <col min="13576" max="13579" width="9.140625" style="1"/>
    <col min="13580" max="13580" width="7" style="1" customWidth="1"/>
    <col min="13581" max="13581" width="8.140625" style="1" customWidth="1"/>
    <col min="13582" max="13582" width="14.7109375" style="1" customWidth="1"/>
    <col min="13583" max="13583" width="12.28515625" style="1" customWidth="1"/>
    <col min="13584" max="13584" width="16.7109375" style="1" customWidth="1"/>
    <col min="13585" max="13585" width="13.85546875" style="1" customWidth="1"/>
    <col min="13586" max="13586" width="6.28515625" style="1" customWidth="1"/>
    <col min="13587" max="13587" width="12.7109375" style="1" customWidth="1"/>
    <col min="13588" max="13588" width="6.28515625" style="1" customWidth="1"/>
    <col min="13589" max="13589" width="13.28515625" style="1" customWidth="1"/>
    <col min="13590" max="13590" width="9.140625" style="1"/>
    <col min="13591" max="13591" width="13.28515625" style="1" customWidth="1"/>
    <col min="13592" max="13592" width="9.140625" style="1"/>
    <col min="13593" max="13593" width="13" style="1" customWidth="1"/>
    <col min="13594" max="13595" width="9.140625" style="1"/>
    <col min="13596" max="13596" width="13.7109375" style="1" customWidth="1"/>
    <col min="13597" max="13830" width="9.140625" style="1"/>
    <col min="13831" max="13831" width="10.140625" style="1" customWidth="1"/>
    <col min="13832" max="13835" width="9.140625" style="1"/>
    <col min="13836" max="13836" width="7" style="1" customWidth="1"/>
    <col min="13837" max="13837" width="8.140625" style="1" customWidth="1"/>
    <col min="13838" max="13838" width="14.7109375" style="1" customWidth="1"/>
    <col min="13839" max="13839" width="12.28515625" style="1" customWidth="1"/>
    <col min="13840" max="13840" width="16.7109375" style="1" customWidth="1"/>
    <col min="13841" max="13841" width="13.85546875" style="1" customWidth="1"/>
    <col min="13842" max="13842" width="6.28515625" style="1" customWidth="1"/>
    <col min="13843" max="13843" width="12.7109375" style="1" customWidth="1"/>
    <col min="13844" max="13844" width="6.28515625" style="1" customWidth="1"/>
    <col min="13845" max="13845" width="13.28515625" style="1" customWidth="1"/>
    <col min="13846" max="13846" width="9.140625" style="1"/>
    <col min="13847" max="13847" width="13.28515625" style="1" customWidth="1"/>
    <col min="13848" max="13848" width="9.140625" style="1"/>
    <col min="13849" max="13849" width="13" style="1" customWidth="1"/>
    <col min="13850" max="13851" width="9.140625" style="1"/>
    <col min="13852" max="13852" width="13.7109375" style="1" customWidth="1"/>
    <col min="13853" max="14086" width="9.140625" style="1"/>
    <col min="14087" max="14087" width="10.140625" style="1" customWidth="1"/>
    <col min="14088" max="14091" width="9.140625" style="1"/>
    <col min="14092" max="14092" width="7" style="1" customWidth="1"/>
    <col min="14093" max="14093" width="8.140625" style="1" customWidth="1"/>
    <col min="14094" max="14094" width="14.7109375" style="1" customWidth="1"/>
    <col min="14095" max="14095" width="12.28515625" style="1" customWidth="1"/>
    <col min="14096" max="14096" width="16.7109375" style="1" customWidth="1"/>
    <col min="14097" max="14097" width="13.85546875" style="1" customWidth="1"/>
    <col min="14098" max="14098" width="6.28515625" style="1" customWidth="1"/>
    <col min="14099" max="14099" width="12.7109375" style="1" customWidth="1"/>
    <col min="14100" max="14100" width="6.28515625" style="1" customWidth="1"/>
    <col min="14101" max="14101" width="13.28515625" style="1" customWidth="1"/>
    <col min="14102" max="14102" width="9.140625" style="1"/>
    <col min="14103" max="14103" width="13.28515625" style="1" customWidth="1"/>
    <col min="14104" max="14104" width="9.140625" style="1"/>
    <col min="14105" max="14105" width="13" style="1" customWidth="1"/>
    <col min="14106" max="14107" width="9.140625" style="1"/>
    <col min="14108" max="14108" width="13.7109375" style="1" customWidth="1"/>
    <col min="14109" max="14342" width="9.140625" style="1"/>
    <col min="14343" max="14343" width="10.140625" style="1" customWidth="1"/>
    <col min="14344" max="14347" width="9.140625" style="1"/>
    <col min="14348" max="14348" width="7" style="1" customWidth="1"/>
    <col min="14349" max="14349" width="8.140625" style="1" customWidth="1"/>
    <col min="14350" max="14350" width="14.7109375" style="1" customWidth="1"/>
    <col min="14351" max="14351" width="12.28515625" style="1" customWidth="1"/>
    <col min="14352" max="14352" width="16.7109375" style="1" customWidth="1"/>
    <col min="14353" max="14353" width="13.85546875" style="1" customWidth="1"/>
    <col min="14354" max="14354" width="6.28515625" style="1" customWidth="1"/>
    <col min="14355" max="14355" width="12.7109375" style="1" customWidth="1"/>
    <col min="14356" max="14356" width="6.28515625" style="1" customWidth="1"/>
    <col min="14357" max="14357" width="13.28515625" style="1" customWidth="1"/>
    <col min="14358" max="14358" width="9.140625" style="1"/>
    <col min="14359" max="14359" width="13.28515625" style="1" customWidth="1"/>
    <col min="14360" max="14360" width="9.140625" style="1"/>
    <col min="14361" max="14361" width="13" style="1" customWidth="1"/>
    <col min="14362" max="14363" width="9.140625" style="1"/>
    <col min="14364" max="14364" width="13.7109375" style="1" customWidth="1"/>
    <col min="14365" max="14598" width="9.140625" style="1"/>
    <col min="14599" max="14599" width="10.140625" style="1" customWidth="1"/>
    <col min="14600" max="14603" width="9.140625" style="1"/>
    <col min="14604" max="14604" width="7" style="1" customWidth="1"/>
    <col min="14605" max="14605" width="8.140625" style="1" customWidth="1"/>
    <col min="14606" max="14606" width="14.7109375" style="1" customWidth="1"/>
    <col min="14607" max="14607" width="12.28515625" style="1" customWidth="1"/>
    <col min="14608" max="14608" width="16.7109375" style="1" customWidth="1"/>
    <col min="14609" max="14609" width="13.85546875" style="1" customWidth="1"/>
    <col min="14610" max="14610" width="6.28515625" style="1" customWidth="1"/>
    <col min="14611" max="14611" width="12.7109375" style="1" customWidth="1"/>
    <col min="14612" max="14612" width="6.28515625" style="1" customWidth="1"/>
    <col min="14613" max="14613" width="13.28515625" style="1" customWidth="1"/>
    <col min="14614" max="14614" width="9.140625" style="1"/>
    <col min="14615" max="14615" width="13.28515625" style="1" customWidth="1"/>
    <col min="14616" max="14616" width="9.140625" style="1"/>
    <col min="14617" max="14617" width="13" style="1" customWidth="1"/>
    <col min="14618" max="14619" width="9.140625" style="1"/>
    <col min="14620" max="14620" width="13.7109375" style="1" customWidth="1"/>
    <col min="14621" max="14854" width="9.140625" style="1"/>
    <col min="14855" max="14855" width="10.140625" style="1" customWidth="1"/>
    <col min="14856" max="14859" width="9.140625" style="1"/>
    <col min="14860" max="14860" width="7" style="1" customWidth="1"/>
    <col min="14861" max="14861" width="8.140625" style="1" customWidth="1"/>
    <col min="14862" max="14862" width="14.7109375" style="1" customWidth="1"/>
    <col min="14863" max="14863" width="12.28515625" style="1" customWidth="1"/>
    <col min="14864" max="14864" width="16.7109375" style="1" customWidth="1"/>
    <col min="14865" max="14865" width="13.85546875" style="1" customWidth="1"/>
    <col min="14866" max="14866" width="6.28515625" style="1" customWidth="1"/>
    <col min="14867" max="14867" width="12.7109375" style="1" customWidth="1"/>
    <col min="14868" max="14868" width="6.28515625" style="1" customWidth="1"/>
    <col min="14869" max="14869" width="13.28515625" style="1" customWidth="1"/>
    <col min="14870" max="14870" width="9.140625" style="1"/>
    <col min="14871" max="14871" width="13.28515625" style="1" customWidth="1"/>
    <col min="14872" max="14872" width="9.140625" style="1"/>
    <col min="14873" max="14873" width="13" style="1" customWidth="1"/>
    <col min="14874" max="14875" width="9.140625" style="1"/>
    <col min="14876" max="14876" width="13.7109375" style="1" customWidth="1"/>
    <col min="14877" max="15110" width="9.140625" style="1"/>
    <col min="15111" max="15111" width="10.140625" style="1" customWidth="1"/>
    <col min="15112" max="15115" width="9.140625" style="1"/>
    <col min="15116" max="15116" width="7" style="1" customWidth="1"/>
    <col min="15117" max="15117" width="8.140625" style="1" customWidth="1"/>
    <col min="15118" max="15118" width="14.7109375" style="1" customWidth="1"/>
    <col min="15119" max="15119" width="12.28515625" style="1" customWidth="1"/>
    <col min="15120" max="15120" width="16.7109375" style="1" customWidth="1"/>
    <col min="15121" max="15121" width="13.85546875" style="1" customWidth="1"/>
    <col min="15122" max="15122" width="6.28515625" style="1" customWidth="1"/>
    <col min="15123" max="15123" width="12.7109375" style="1" customWidth="1"/>
    <col min="15124" max="15124" width="6.28515625" style="1" customWidth="1"/>
    <col min="15125" max="15125" width="13.28515625" style="1" customWidth="1"/>
    <col min="15126" max="15126" width="9.140625" style="1"/>
    <col min="15127" max="15127" width="13.28515625" style="1" customWidth="1"/>
    <col min="15128" max="15128" width="9.140625" style="1"/>
    <col min="15129" max="15129" width="13" style="1" customWidth="1"/>
    <col min="15130" max="15131" width="9.140625" style="1"/>
    <col min="15132" max="15132" width="13.7109375" style="1" customWidth="1"/>
    <col min="15133" max="15366" width="9.140625" style="1"/>
    <col min="15367" max="15367" width="10.140625" style="1" customWidth="1"/>
    <col min="15368" max="15371" width="9.140625" style="1"/>
    <col min="15372" max="15372" width="7" style="1" customWidth="1"/>
    <col min="15373" max="15373" width="8.140625" style="1" customWidth="1"/>
    <col min="15374" max="15374" width="14.7109375" style="1" customWidth="1"/>
    <col min="15375" max="15375" width="12.28515625" style="1" customWidth="1"/>
    <col min="15376" max="15376" width="16.7109375" style="1" customWidth="1"/>
    <col min="15377" max="15377" width="13.85546875" style="1" customWidth="1"/>
    <col min="15378" max="15378" width="6.28515625" style="1" customWidth="1"/>
    <col min="15379" max="15379" width="12.7109375" style="1" customWidth="1"/>
    <col min="15380" max="15380" width="6.28515625" style="1" customWidth="1"/>
    <col min="15381" max="15381" width="13.28515625" style="1" customWidth="1"/>
    <col min="15382" max="15382" width="9.140625" style="1"/>
    <col min="15383" max="15383" width="13.28515625" style="1" customWidth="1"/>
    <col min="15384" max="15384" width="9.140625" style="1"/>
    <col min="15385" max="15385" width="13" style="1" customWidth="1"/>
    <col min="15386" max="15387" width="9.140625" style="1"/>
    <col min="15388" max="15388" width="13.7109375" style="1" customWidth="1"/>
    <col min="15389" max="15622" width="9.140625" style="1"/>
    <col min="15623" max="15623" width="10.140625" style="1" customWidth="1"/>
    <col min="15624" max="15627" width="9.140625" style="1"/>
    <col min="15628" max="15628" width="7" style="1" customWidth="1"/>
    <col min="15629" max="15629" width="8.140625" style="1" customWidth="1"/>
    <col min="15630" max="15630" width="14.7109375" style="1" customWidth="1"/>
    <col min="15631" max="15631" width="12.28515625" style="1" customWidth="1"/>
    <col min="15632" max="15632" width="16.7109375" style="1" customWidth="1"/>
    <col min="15633" max="15633" width="13.85546875" style="1" customWidth="1"/>
    <col min="15634" max="15634" width="6.28515625" style="1" customWidth="1"/>
    <col min="15635" max="15635" width="12.7109375" style="1" customWidth="1"/>
    <col min="15636" max="15636" width="6.28515625" style="1" customWidth="1"/>
    <col min="15637" max="15637" width="13.28515625" style="1" customWidth="1"/>
    <col min="15638" max="15638" width="9.140625" style="1"/>
    <col min="15639" max="15639" width="13.28515625" style="1" customWidth="1"/>
    <col min="15640" max="15640" width="9.140625" style="1"/>
    <col min="15641" max="15641" width="13" style="1" customWidth="1"/>
    <col min="15642" max="15643" width="9.140625" style="1"/>
    <col min="15644" max="15644" width="13.7109375" style="1" customWidth="1"/>
    <col min="15645" max="15878" width="9.140625" style="1"/>
    <col min="15879" max="15879" width="10.140625" style="1" customWidth="1"/>
    <col min="15880" max="15883" width="9.140625" style="1"/>
    <col min="15884" max="15884" width="7" style="1" customWidth="1"/>
    <col min="15885" max="15885" width="8.140625" style="1" customWidth="1"/>
    <col min="15886" max="15886" width="14.7109375" style="1" customWidth="1"/>
    <col min="15887" max="15887" width="12.28515625" style="1" customWidth="1"/>
    <col min="15888" max="15888" width="16.7109375" style="1" customWidth="1"/>
    <col min="15889" max="15889" width="13.85546875" style="1" customWidth="1"/>
    <col min="15890" max="15890" width="6.28515625" style="1" customWidth="1"/>
    <col min="15891" max="15891" width="12.7109375" style="1" customWidth="1"/>
    <col min="15892" max="15892" width="6.28515625" style="1" customWidth="1"/>
    <col min="15893" max="15893" width="13.28515625" style="1" customWidth="1"/>
    <col min="15894" max="15894" width="9.140625" style="1"/>
    <col min="15895" max="15895" width="13.28515625" style="1" customWidth="1"/>
    <col min="15896" max="15896" width="9.140625" style="1"/>
    <col min="15897" max="15897" width="13" style="1" customWidth="1"/>
    <col min="15898" max="15899" width="9.140625" style="1"/>
    <col min="15900" max="15900" width="13.7109375" style="1" customWidth="1"/>
    <col min="15901" max="16134" width="9.140625" style="1"/>
    <col min="16135" max="16135" width="10.140625" style="1" customWidth="1"/>
    <col min="16136" max="16139" width="9.140625" style="1"/>
    <col min="16140" max="16140" width="7" style="1" customWidth="1"/>
    <col min="16141" max="16141" width="8.140625" style="1" customWidth="1"/>
    <col min="16142" max="16142" width="14.7109375" style="1" customWidth="1"/>
    <col min="16143" max="16143" width="12.28515625" style="1" customWidth="1"/>
    <col min="16144" max="16144" width="16.7109375" style="1" customWidth="1"/>
    <col min="16145" max="16145" width="13.85546875" style="1" customWidth="1"/>
    <col min="16146" max="16146" width="6.28515625" style="1" customWidth="1"/>
    <col min="16147" max="16147" width="12.7109375" style="1" customWidth="1"/>
    <col min="16148" max="16148" width="6.28515625" style="1" customWidth="1"/>
    <col min="16149" max="16149" width="13.28515625" style="1" customWidth="1"/>
    <col min="16150" max="16150" width="9.140625" style="1"/>
    <col min="16151" max="16151" width="13.28515625" style="1" customWidth="1"/>
    <col min="16152" max="16152" width="9.140625" style="1"/>
    <col min="16153" max="16153" width="13" style="1" customWidth="1"/>
    <col min="16154" max="16155" width="9.140625" style="1"/>
    <col min="16156" max="16156" width="13.7109375" style="1" customWidth="1"/>
    <col min="16157" max="16384" width="9.140625" style="1"/>
  </cols>
  <sheetData>
    <row r="21" spans="16:20" ht="23.25" customHeight="1">
      <c r="R21" s="20" t="s">
        <v>7</v>
      </c>
    </row>
    <row r="22" spans="16:20" ht="15" customHeight="1"/>
    <row r="23" spans="16:20" ht="15" customHeight="1">
      <c r="S23" s="229">
        <f>0.98^(1/4)</f>
        <v>0.99496205639268809</v>
      </c>
      <c r="T23" s="229"/>
    </row>
    <row r="24" spans="16:20" ht="15" customHeight="1">
      <c r="S24" s="229"/>
      <c r="T24" s="229"/>
    </row>
    <row r="25" spans="16:20" ht="15" customHeight="1">
      <c r="S25" s="229"/>
      <c r="T25" s="229"/>
    </row>
    <row r="26" spans="16:20" ht="15" customHeight="1">
      <c r="S26" s="229"/>
      <c r="T26" s="229"/>
    </row>
    <row r="27" spans="16:20" ht="15" customHeight="1">
      <c r="S27" s="229"/>
      <c r="T27" s="229"/>
    </row>
    <row r="28" spans="16:20" ht="45.75" customHeight="1">
      <c r="P28" s="21"/>
    </row>
    <row r="29" spans="16:20" ht="45.75" customHeight="1">
      <c r="P29" s="21"/>
    </row>
    <row r="30" spans="16:20" ht="14.45" customHeight="1"/>
    <row r="31" spans="16:20" ht="49.15" customHeight="1">
      <c r="R31" s="20" t="s">
        <v>8</v>
      </c>
    </row>
    <row r="32" spans="16:20" ht="21.75" customHeight="1">
      <c r="S32" s="229">
        <f>4/0.9836</f>
        <v>4.0666937779585197</v>
      </c>
      <c r="T32" s="229"/>
    </row>
    <row r="33" spans="2:20" ht="40.5" customHeight="1">
      <c r="B33" s="3"/>
      <c r="C33" s="3"/>
      <c r="D33" s="3"/>
      <c r="E33" s="3"/>
      <c r="F33" s="3"/>
      <c r="S33" s="229"/>
      <c r="T33" s="229"/>
    </row>
    <row r="34" spans="2:20" ht="15" customHeight="1">
      <c r="B34" s="3"/>
      <c r="C34" s="3"/>
      <c r="D34" s="3"/>
      <c r="E34" s="3"/>
      <c r="F34" s="3"/>
      <c r="I34" s="3"/>
      <c r="J34" s="3"/>
      <c r="K34" s="3"/>
      <c r="L34" s="3"/>
      <c r="S34" s="229"/>
      <c r="T34" s="229"/>
    </row>
    <row r="35" spans="2:20" ht="37.5" customHeight="1">
      <c r="B35" s="3"/>
      <c r="C35" s="3"/>
      <c r="D35" s="3"/>
      <c r="E35" s="3"/>
      <c r="F35" s="3"/>
      <c r="G35" s="3"/>
      <c r="H35" s="3"/>
      <c r="I35" s="3"/>
      <c r="J35" s="3"/>
      <c r="K35" s="3"/>
      <c r="L35" s="3"/>
    </row>
    <row r="36" spans="2:20" ht="18.75" customHeight="1">
      <c r="B36" s="3"/>
      <c r="C36" s="3"/>
      <c r="D36" s="3"/>
      <c r="E36" s="3"/>
      <c r="F36" s="3"/>
      <c r="G36" s="22">
        <v>121</v>
      </c>
      <c r="H36" s="23"/>
      <c r="I36" s="3"/>
      <c r="J36" s="3"/>
      <c r="K36" s="3"/>
      <c r="L36" s="3"/>
    </row>
    <row r="37" spans="2:20" ht="36.75" customHeight="1">
      <c r="B37" s="3"/>
      <c r="C37" s="3"/>
      <c r="D37" s="3"/>
      <c r="E37" s="3"/>
      <c r="F37" s="3"/>
      <c r="I37" s="3"/>
      <c r="J37" s="3"/>
      <c r="K37" s="3"/>
      <c r="L37" s="3"/>
    </row>
    <row r="38" spans="2:20" ht="21" customHeight="1">
      <c r="B38" s="228">
        <f>0.95 +(1-0.95)*0.95</f>
        <v>0.99750000000000005</v>
      </c>
      <c r="C38" s="228"/>
      <c r="D38" s="216" t="s">
        <v>9</v>
      </c>
      <c r="E38" s="228">
        <f>0.95+(1-0.95)*0.98</f>
        <v>0.999</v>
      </c>
      <c r="F38" s="228"/>
      <c r="G38" s="216" t="s">
        <v>9</v>
      </c>
      <c r="H38" s="228">
        <v>0.99</v>
      </c>
      <c r="I38" s="228"/>
      <c r="J38" s="216" t="s">
        <v>9</v>
      </c>
      <c r="K38" s="228">
        <f>0.99+(1-0.99)*0.9</f>
        <v>0.999</v>
      </c>
      <c r="L38" s="228"/>
      <c r="M38" s="216" t="s">
        <v>9</v>
      </c>
      <c r="N38" s="228">
        <v>0.99</v>
      </c>
      <c r="O38" s="216" t="s">
        <v>10</v>
      </c>
      <c r="P38" s="229">
        <f>N38*K38*H38*E38*B38</f>
        <v>0.97569542814974997</v>
      </c>
    </row>
    <row r="39" spans="2:20" ht="39" customHeight="1">
      <c r="B39" s="228"/>
      <c r="C39" s="228"/>
      <c r="D39" s="216"/>
      <c r="E39" s="228"/>
      <c r="F39" s="228"/>
      <c r="G39" s="216"/>
      <c r="H39" s="228"/>
      <c r="I39" s="228"/>
      <c r="J39" s="216"/>
      <c r="K39" s="228"/>
      <c r="L39" s="228"/>
      <c r="M39" s="216"/>
      <c r="N39" s="228"/>
      <c r="O39" s="216"/>
      <c r="P39" s="229"/>
    </row>
    <row r="40" spans="2:20" ht="43.5" customHeight="1">
      <c r="C40" s="3"/>
      <c r="D40" s="3"/>
      <c r="E40" s="3"/>
      <c r="F40" s="3"/>
      <c r="G40" s="3"/>
      <c r="H40" s="3"/>
      <c r="I40" s="3"/>
      <c r="J40" s="3"/>
      <c r="K40" s="3"/>
      <c r="L40" s="3"/>
      <c r="M40" s="3"/>
    </row>
    <row r="41" spans="2:20" ht="25.5" customHeight="1">
      <c r="C41" s="3"/>
      <c r="D41" s="3"/>
      <c r="E41" s="3"/>
      <c r="F41" s="3"/>
      <c r="G41" s="3"/>
      <c r="H41" s="3"/>
      <c r="I41" s="3"/>
      <c r="J41" s="3"/>
      <c r="K41" s="176"/>
      <c r="L41" s="3"/>
      <c r="M41" s="3"/>
    </row>
    <row r="42" spans="2:20" ht="40.5" customHeight="1">
      <c r="C42" s="3"/>
      <c r="D42" s="3"/>
      <c r="E42" s="3"/>
      <c r="F42" s="3"/>
      <c r="G42" s="3"/>
      <c r="H42" s="3"/>
      <c r="I42" s="3"/>
      <c r="J42" s="3"/>
      <c r="K42" s="176"/>
      <c r="L42" s="3"/>
      <c r="M42" s="3"/>
    </row>
    <row r="43" spans="2:20" ht="27.75" customHeight="1">
      <c r="C43" s="3"/>
      <c r="D43" s="3"/>
      <c r="E43" s="177"/>
      <c r="F43" s="177"/>
      <c r="G43" s="177"/>
      <c r="H43" s="177"/>
      <c r="I43" s="3"/>
      <c r="J43" s="3"/>
      <c r="K43" s="3"/>
      <c r="L43" s="3"/>
      <c r="M43" s="3"/>
    </row>
    <row r="44" spans="2:20" ht="27" customHeight="1">
      <c r="C44" s="3"/>
      <c r="D44" s="3"/>
      <c r="E44" s="177"/>
      <c r="F44" s="177"/>
      <c r="G44" s="177"/>
      <c r="H44" s="177"/>
      <c r="I44" s="3"/>
      <c r="J44" s="3"/>
      <c r="K44" s="3"/>
      <c r="L44" s="3"/>
      <c r="M44" s="3"/>
      <c r="N44" s="3"/>
      <c r="O44" s="3"/>
      <c r="P44" s="3"/>
      <c r="Q44" s="3"/>
      <c r="R44" s="3"/>
      <c r="S44" s="3"/>
    </row>
    <row r="45" spans="2:20" ht="15" customHeight="1">
      <c r="C45" s="3"/>
      <c r="D45" s="3"/>
      <c r="E45" s="3"/>
      <c r="F45" s="3"/>
      <c r="G45" s="3"/>
      <c r="H45" s="3"/>
      <c r="I45" s="3"/>
      <c r="J45" s="3"/>
      <c r="K45" s="3"/>
      <c r="L45" s="3"/>
      <c r="M45" s="4"/>
      <c r="N45" s="6">
        <v>75</v>
      </c>
      <c r="O45" s="6"/>
      <c r="P45" s="6"/>
      <c r="Q45" s="4"/>
      <c r="R45" s="4"/>
      <c r="S45" s="3"/>
    </row>
    <row r="46" spans="2:20">
      <c r="M46" s="4"/>
      <c r="N46" s="6">
        <v>45</v>
      </c>
      <c r="O46" s="6"/>
      <c r="P46" s="6"/>
      <c r="Q46" s="4"/>
      <c r="R46" s="4"/>
    </row>
    <row r="47" spans="2:20">
      <c r="M47" s="4"/>
      <c r="N47" s="6">
        <v>25</v>
      </c>
      <c r="O47" s="6"/>
      <c r="P47" s="6"/>
      <c r="Q47" s="4"/>
      <c r="R47" s="4"/>
    </row>
    <row r="48" spans="2:20">
      <c r="M48" s="4"/>
      <c r="N48" s="6">
        <v>100</v>
      </c>
      <c r="O48" s="6"/>
      <c r="P48" s="6"/>
      <c r="Q48" s="4"/>
      <c r="R48" s="4"/>
    </row>
    <row r="49" spans="13:20">
      <c r="M49" s="4"/>
      <c r="N49" s="6">
        <v>100</v>
      </c>
      <c r="O49" s="6"/>
      <c r="P49" s="6"/>
      <c r="Q49" s="4"/>
      <c r="R49" s="4"/>
    </row>
    <row r="50" spans="13:20">
      <c r="M50" s="4"/>
      <c r="N50" s="5"/>
      <c r="O50" s="5"/>
      <c r="P50" s="4"/>
      <c r="Q50" s="4"/>
      <c r="R50" s="4"/>
    </row>
    <row r="51" spans="13:20">
      <c r="M51" s="4"/>
      <c r="N51" s="5"/>
      <c r="O51" s="5"/>
      <c r="P51" s="4"/>
      <c r="Q51" s="4"/>
      <c r="R51" s="4"/>
    </row>
    <row r="54" spans="13:20">
      <c r="T54" s="24"/>
    </row>
  </sheetData>
  <mergeCells count="16">
    <mergeCell ref="K41:K42"/>
    <mergeCell ref="E43:F44"/>
    <mergeCell ref="G43:H44"/>
    <mergeCell ref="S23:T27"/>
    <mergeCell ref="S32:T34"/>
    <mergeCell ref="J38:J39"/>
    <mergeCell ref="K38:L39"/>
    <mergeCell ref="M38:M39"/>
    <mergeCell ref="N38:N39"/>
    <mergeCell ref="O38:O39"/>
    <mergeCell ref="P38:P39"/>
    <mergeCell ref="B38:C39"/>
    <mergeCell ref="D38:D39"/>
    <mergeCell ref="E38:F39"/>
    <mergeCell ref="G38:G39"/>
    <mergeCell ref="H38:I39"/>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1:T54"/>
  <sheetViews>
    <sheetView zoomScale="60" zoomScaleNormal="60" workbookViewId="0"/>
  </sheetViews>
  <sheetFormatPr defaultColWidth="9.140625" defaultRowHeight="15"/>
  <cols>
    <col min="1" max="6" width="9.140625" style="1"/>
    <col min="7" max="7" width="10.140625" style="1" bestFit="1" customWidth="1"/>
    <col min="8" max="11" width="9.140625" style="1"/>
    <col min="12" max="12" width="7" style="1" customWidth="1"/>
    <col min="13" max="13" width="8.140625" style="1" customWidth="1"/>
    <col min="14" max="14" width="14.7109375" style="1" customWidth="1"/>
    <col min="15" max="15" width="12.28515625" style="1" customWidth="1"/>
    <col min="16" max="16" width="16.7109375" style="1" customWidth="1"/>
    <col min="17" max="17" width="13.85546875" style="1" customWidth="1"/>
    <col min="18" max="18" width="6.28515625" style="1" customWidth="1"/>
    <col min="19" max="19" width="12.7109375" style="1" customWidth="1"/>
    <col min="20" max="20" width="6.28515625" style="1" customWidth="1"/>
    <col min="21" max="21" width="13.28515625" style="1" customWidth="1"/>
    <col min="22" max="22" width="9.140625" style="1"/>
    <col min="23" max="23" width="13.28515625" style="1" customWidth="1"/>
    <col min="24" max="24" width="9.140625" style="1"/>
    <col min="25" max="25" width="13" style="1" bestFit="1" customWidth="1"/>
    <col min="26" max="27" width="9.140625" style="1"/>
    <col min="28" max="28" width="13.7109375" style="1" customWidth="1"/>
    <col min="29" max="262" width="9.140625" style="1"/>
    <col min="263" max="263" width="10.140625" style="1" bestFit="1" customWidth="1"/>
    <col min="264" max="267" width="9.140625" style="1"/>
    <col min="268" max="268" width="7" style="1" customWidth="1"/>
    <col min="269" max="269" width="8.140625" style="1" customWidth="1"/>
    <col min="270" max="270" width="14.7109375" style="1" customWidth="1"/>
    <col min="271" max="271" width="12.28515625" style="1" customWidth="1"/>
    <col min="272" max="272" width="16.7109375" style="1" customWidth="1"/>
    <col min="273" max="273" width="13.85546875" style="1" customWidth="1"/>
    <col min="274" max="274" width="6.28515625" style="1" customWidth="1"/>
    <col min="275" max="275" width="12.7109375" style="1" customWidth="1"/>
    <col min="276" max="276" width="6.28515625" style="1" customWidth="1"/>
    <col min="277" max="277" width="13.28515625" style="1" customWidth="1"/>
    <col min="278" max="278" width="9.140625" style="1"/>
    <col min="279" max="279" width="13.28515625" style="1" customWidth="1"/>
    <col min="280" max="280" width="9.140625" style="1"/>
    <col min="281" max="281" width="13" style="1" bestFit="1" customWidth="1"/>
    <col min="282" max="283" width="9.140625" style="1"/>
    <col min="284" max="284" width="13.7109375" style="1" customWidth="1"/>
    <col min="285" max="518" width="9.140625" style="1"/>
    <col min="519" max="519" width="10.140625" style="1" bestFit="1" customWidth="1"/>
    <col min="520" max="523" width="9.140625" style="1"/>
    <col min="524" max="524" width="7" style="1" customWidth="1"/>
    <col min="525" max="525" width="8.140625" style="1" customWidth="1"/>
    <col min="526" max="526" width="14.7109375" style="1" customWidth="1"/>
    <col min="527" max="527" width="12.28515625" style="1" customWidth="1"/>
    <col min="528" max="528" width="16.7109375" style="1" customWidth="1"/>
    <col min="529" max="529" width="13.85546875" style="1" customWidth="1"/>
    <col min="530" max="530" width="6.28515625" style="1" customWidth="1"/>
    <col min="531" max="531" width="12.7109375" style="1" customWidth="1"/>
    <col min="532" max="532" width="6.28515625" style="1" customWidth="1"/>
    <col min="533" max="533" width="13.28515625" style="1" customWidth="1"/>
    <col min="534" max="534" width="9.140625" style="1"/>
    <col min="535" max="535" width="13.28515625" style="1" customWidth="1"/>
    <col min="536" max="536" width="9.140625" style="1"/>
    <col min="537" max="537" width="13" style="1" bestFit="1" customWidth="1"/>
    <col min="538" max="539" width="9.140625" style="1"/>
    <col min="540" max="540" width="13.7109375" style="1" customWidth="1"/>
    <col min="541" max="774" width="9.140625" style="1"/>
    <col min="775" max="775" width="10.140625" style="1" bestFit="1" customWidth="1"/>
    <col min="776" max="779" width="9.140625" style="1"/>
    <col min="780" max="780" width="7" style="1" customWidth="1"/>
    <col min="781" max="781" width="8.140625" style="1" customWidth="1"/>
    <col min="782" max="782" width="14.7109375" style="1" customWidth="1"/>
    <col min="783" max="783" width="12.28515625" style="1" customWidth="1"/>
    <col min="784" max="784" width="16.7109375" style="1" customWidth="1"/>
    <col min="785" max="785" width="13.85546875" style="1" customWidth="1"/>
    <col min="786" max="786" width="6.28515625" style="1" customWidth="1"/>
    <col min="787" max="787" width="12.7109375" style="1" customWidth="1"/>
    <col min="788" max="788" width="6.28515625" style="1" customWidth="1"/>
    <col min="789" max="789" width="13.28515625" style="1" customWidth="1"/>
    <col min="790" max="790" width="9.140625" style="1"/>
    <col min="791" max="791" width="13.28515625" style="1" customWidth="1"/>
    <col min="792" max="792" width="9.140625" style="1"/>
    <col min="793" max="793" width="13" style="1" bestFit="1" customWidth="1"/>
    <col min="794" max="795" width="9.140625" style="1"/>
    <col min="796" max="796" width="13.7109375" style="1" customWidth="1"/>
    <col min="797" max="1030" width="9.140625" style="1"/>
    <col min="1031" max="1031" width="10.140625" style="1" bestFit="1" customWidth="1"/>
    <col min="1032" max="1035" width="9.140625" style="1"/>
    <col min="1036" max="1036" width="7" style="1" customWidth="1"/>
    <col min="1037" max="1037" width="8.140625" style="1" customWidth="1"/>
    <col min="1038" max="1038" width="14.7109375" style="1" customWidth="1"/>
    <col min="1039" max="1039" width="12.28515625" style="1" customWidth="1"/>
    <col min="1040" max="1040" width="16.7109375" style="1" customWidth="1"/>
    <col min="1041" max="1041" width="13.85546875" style="1" customWidth="1"/>
    <col min="1042" max="1042" width="6.28515625" style="1" customWidth="1"/>
    <col min="1043" max="1043" width="12.7109375" style="1" customWidth="1"/>
    <col min="1044" max="1044" width="6.28515625" style="1" customWidth="1"/>
    <col min="1045" max="1045" width="13.28515625" style="1" customWidth="1"/>
    <col min="1046" max="1046" width="9.140625" style="1"/>
    <col min="1047" max="1047" width="13.28515625" style="1" customWidth="1"/>
    <col min="1048" max="1048" width="9.140625" style="1"/>
    <col min="1049" max="1049" width="13" style="1" bestFit="1" customWidth="1"/>
    <col min="1050" max="1051" width="9.140625" style="1"/>
    <col min="1052" max="1052" width="13.7109375" style="1" customWidth="1"/>
    <col min="1053" max="1286" width="9.140625" style="1"/>
    <col min="1287" max="1287" width="10.140625" style="1" bestFit="1" customWidth="1"/>
    <col min="1288" max="1291" width="9.140625" style="1"/>
    <col min="1292" max="1292" width="7" style="1" customWidth="1"/>
    <col min="1293" max="1293" width="8.140625" style="1" customWidth="1"/>
    <col min="1294" max="1294" width="14.7109375" style="1" customWidth="1"/>
    <col min="1295" max="1295" width="12.28515625" style="1" customWidth="1"/>
    <col min="1296" max="1296" width="16.7109375" style="1" customWidth="1"/>
    <col min="1297" max="1297" width="13.85546875" style="1" customWidth="1"/>
    <col min="1298" max="1298" width="6.28515625" style="1" customWidth="1"/>
    <col min="1299" max="1299" width="12.7109375" style="1" customWidth="1"/>
    <col min="1300" max="1300" width="6.28515625" style="1" customWidth="1"/>
    <col min="1301" max="1301" width="13.28515625" style="1" customWidth="1"/>
    <col min="1302" max="1302" width="9.140625" style="1"/>
    <col min="1303" max="1303" width="13.28515625" style="1" customWidth="1"/>
    <col min="1304" max="1304" width="9.140625" style="1"/>
    <col min="1305" max="1305" width="13" style="1" bestFit="1" customWidth="1"/>
    <col min="1306" max="1307" width="9.140625" style="1"/>
    <col min="1308" max="1308" width="13.7109375" style="1" customWidth="1"/>
    <col min="1309" max="1542" width="9.140625" style="1"/>
    <col min="1543" max="1543" width="10.140625" style="1" bestFit="1" customWidth="1"/>
    <col min="1544" max="1547" width="9.140625" style="1"/>
    <col min="1548" max="1548" width="7" style="1" customWidth="1"/>
    <col min="1549" max="1549" width="8.140625" style="1" customWidth="1"/>
    <col min="1550" max="1550" width="14.7109375" style="1" customWidth="1"/>
    <col min="1551" max="1551" width="12.28515625" style="1" customWidth="1"/>
    <col min="1552" max="1552" width="16.7109375" style="1" customWidth="1"/>
    <col min="1553" max="1553" width="13.85546875" style="1" customWidth="1"/>
    <col min="1554" max="1554" width="6.28515625" style="1" customWidth="1"/>
    <col min="1555" max="1555" width="12.7109375" style="1" customWidth="1"/>
    <col min="1556" max="1556" width="6.28515625" style="1" customWidth="1"/>
    <col min="1557" max="1557" width="13.28515625" style="1" customWidth="1"/>
    <col min="1558" max="1558" width="9.140625" style="1"/>
    <col min="1559" max="1559" width="13.28515625" style="1" customWidth="1"/>
    <col min="1560" max="1560" width="9.140625" style="1"/>
    <col min="1561" max="1561" width="13" style="1" bestFit="1" customWidth="1"/>
    <col min="1562" max="1563" width="9.140625" style="1"/>
    <col min="1564" max="1564" width="13.7109375" style="1" customWidth="1"/>
    <col min="1565" max="1798" width="9.140625" style="1"/>
    <col min="1799" max="1799" width="10.140625" style="1" bestFit="1" customWidth="1"/>
    <col min="1800" max="1803" width="9.140625" style="1"/>
    <col min="1804" max="1804" width="7" style="1" customWidth="1"/>
    <col min="1805" max="1805" width="8.140625" style="1" customWidth="1"/>
    <col min="1806" max="1806" width="14.7109375" style="1" customWidth="1"/>
    <col min="1807" max="1807" width="12.28515625" style="1" customWidth="1"/>
    <col min="1808" max="1808" width="16.7109375" style="1" customWidth="1"/>
    <col min="1809" max="1809" width="13.85546875" style="1" customWidth="1"/>
    <col min="1810" max="1810" width="6.28515625" style="1" customWidth="1"/>
    <col min="1811" max="1811" width="12.7109375" style="1" customWidth="1"/>
    <col min="1812" max="1812" width="6.28515625" style="1" customWidth="1"/>
    <col min="1813" max="1813" width="13.28515625" style="1" customWidth="1"/>
    <col min="1814" max="1814" width="9.140625" style="1"/>
    <col min="1815" max="1815" width="13.28515625" style="1" customWidth="1"/>
    <col min="1816" max="1816" width="9.140625" style="1"/>
    <col min="1817" max="1817" width="13" style="1" bestFit="1" customWidth="1"/>
    <col min="1818" max="1819" width="9.140625" style="1"/>
    <col min="1820" max="1820" width="13.7109375" style="1" customWidth="1"/>
    <col min="1821" max="2054" width="9.140625" style="1"/>
    <col min="2055" max="2055" width="10.140625" style="1" bestFit="1" customWidth="1"/>
    <col min="2056" max="2059" width="9.140625" style="1"/>
    <col min="2060" max="2060" width="7" style="1" customWidth="1"/>
    <col min="2061" max="2061" width="8.140625" style="1" customWidth="1"/>
    <col min="2062" max="2062" width="14.7109375" style="1" customWidth="1"/>
    <col min="2063" max="2063" width="12.28515625" style="1" customWidth="1"/>
    <col min="2064" max="2064" width="16.7109375" style="1" customWidth="1"/>
    <col min="2065" max="2065" width="13.85546875" style="1" customWidth="1"/>
    <col min="2066" max="2066" width="6.28515625" style="1" customWidth="1"/>
    <col min="2067" max="2067" width="12.7109375" style="1" customWidth="1"/>
    <col min="2068" max="2068" width="6.28515625" style="1" customWidth="1"/>
    <col min="2069" max="2069" width="13.28515625" style="1" customWidth="1"/>
    <col min="2070" max="2070" width="9.140625" style="1"/>
    <col min="2071" max="2071" width="13.28515625" style="1" customWidth="1"/>
    <col min="2072" max="2072" width="9.140625" style="1"/>
    <col min="2073" max="2073" width="13" style="1" bestFit="1" customWidth="1"/>
    <col min="2074" max="2075" width="9.140625" style="1"/>
    <col min="2076" max="2076" width="13.7109375" style="1" customWidth="1"/>
    <col min="2077" max="2310" width="9.140625" style="1"/>
    <col min="2311" max="2311" width="10.140625" style="1" bestFit="1" customWidth="1"/>
    <col min="2312" max="2315" width="9.140625" style="1"/>
    <col min="2316" max="2316" width="7" style="1" customWidth="1"/>
    <col min="2317" max="2317" width="8.140625" style="1" customWidth="1"/>
    <col min="2318" max="2318" width="14.7109375" style="1" customWidth="1"/>
    <col min="2319" max="2319" width="12.28515625" style="1" customWidth="1"/>
    <col min="2320" max="2320" width="16.7109375" style="1" customWidth="1"/>
    <col min="2321" max="2321" width="13.85546875" style="1" customWidth="1"/>
    <col min="2322" max="2322" width="6.28515625" style="1" customWidth="1"/>
    <col min="2323" max="2323" width="12.7109375" style="1" customWidth="1"/>
    <col min="2324" max="2324" width="6.28515625" style="1" customWidth="1"/>
    <col min="2325" max="2325" width="13.28515625" style="1" customWidth="1"/>
    <col min="2326" max="2326" width="9.140625" style="1"/>
    <col min="2327" max="2327" width="13.28515625" style="1" customWidth="1"/>
    <col min="2328" max="2328" width="9.140625" style="1"/>
    <col min="2329" max="2329" width="13" style="1" bestFit="1" customWidth="1"/>
    <col min="2330" max="2331" width="9.140625" style="1"/>
    <col min="2332" max="2332" width="13.7109375" style="1" customWidth="1"/>
    <col min="2333" max="2566" width="9.140625" style="1"/>
    <col min="2567" max="2567" width="10.140625" style="1" bestFit="1" customWidth="1"/>
    <col min="2568" max="2571" width="9.140625" style="1"/>
    <col min="2572" max="2572" width="7" style="1" customWidth="1"/>
    <col min="2573" max="2573" width="8.140625" style="1" customWidth="1"/>
    <col min="2574" max="2574" width="14.7109375" style="1" customWidth="1"/>
    <col min="2575" max="2575" width="12.28515625" style="1" customWidth="1"/>
    <col min="2576" max="2576" width="16.7109375" style="1" customWidth="1"/>
    <col min="2577" max="2577" width="13.85546875" style="1" customWidth="1"/>
    <col min="2578" max="2578" width="6.28515625" style="1" customWidth="1"/>
    <col min="2579" max="2579" width="12.7109375" style="1" customWidth="1"/>
    <col min="2580" max="2580" width="6.28515625" style="1" customWidth="1"/>
    <col min="2581" max="2581" width="13.28515625" style="1" customWidth="1"/>
    <col min="2582" max="2582" width="9.140625" style="1"/>
    <col min="2583" max="2583" width="13.28515625" style="1" customWidth="1"/>
    <col min="2584" max="2584" width="9.140625" style="1"/>
    <col min="2585" max="2585" width="13" style="1" bestFit="1" customWidth="1"/>
    <col min="2586" max="2587" width="9.140625" style="1"/>
    <col min="2588" max="2588" width="13.7109375" style="1" customWidth="1"/>
    <col min="2589" max="2822" width="9.140625" style="1"/>
    <col min="2823" max="2823" width="10.140625" style="1" bestFit="1" customWidth="1"/>
    <col min="2824" max="2827" width="9.140625" style="1"/>
    <col min="2828" max="2828" width="7" style="1" customWidth="1"/>
    <col min="2829" max="2829" width="8.140625" style="1" customWidth="1"/>
    <col min="2830" max="2830" width="14.7109375" style="1" customWidth="1"/>
    <col min="2831" max="2831" width="12.28515625" style="1" customWidth="1"/>
    <col min="2832" max="2832" width="16.7109375" style="1" customWidth="1"/>
    <col min="2833" max="2833" width="13.85546875" style="1" customWidth="1"/>
    <col min="2834" max="2834" width="6.28515625" style="1" customWidth="1"/>
    <col min="2835" max="2835" width="12.7109375" style="1" customWidth="1"/>
    <col min="2836" max="2836" width="6.28515625" style="1" customWidth="1"/>
    <col min="2837" max="2837" width="13.28515625" style="1" customWidth="1"/>
    <col min="2838" max="2838" width="9.140625" style="1"/>
    <col min="2839" max="2839" width="13.28515625" style="1" customWidth="1"/>
    <col min="2840" max="2840" width="9.140625" style="1"/>
    <col min="2841" max="2841" width="13" style="1" bestFit="1" customWidth="1"/>
    <col min="2842" max="2843" width="9.140625" style="1"/>
    <col min="2844" max="2844" width="13.7109375" style="1" customWidth="1"/>
    <col min="2845" max="3078" width="9.140625" style="1"/>
    <col min="3079" max="3079" width="10.140625" style="1" bestFit="1" customWidth="1"/>
    <col min="3080" max="3083" width="9.140625" style="1"/>
    <col min="3084" max="3084" width="7" style="1" customWidth="1"/>
    <col min="3085" max="3085" width="8.140625" style="1" customWidth="1"/>
    <col min="3086" max="3086" width="14.7109375" style="1" customWidth="1"/>
    <col min="3087" max="3087" width="12.28515625" style="1" customWidth="1"/>
    <col min="3088" max="3088" width="16.7109375" style="1" customWidth="1"/>
    <col min="3089" max="3089" width="13.85546875" style="1" customWidth="1"/>
    <col min="3090" max="3090" width="6.28515625" style="1" customWidth="1"/>
    <col min="3091" max="3091" width="12.7109375" style="1" customWidth="1"/>
    <col min="3092" max="3092" width="6.28515625" style="1" customWidth="1"/>
    <col min="3093" max="3093" width="13.28515625" style="1" customWidth="1"/>
    <col min="3094" max="3094" width="9.140625" style="1"/>
    <col min="3095" max="3095" width="13.28515625" style="1" customWidth="1"/>
    <col min="3096" max="3096" width="9.140625" style="1"/>
    <col min="3097" max="3097" width="13" style="1" bestFit="1" customWidth="1"/>
    <col min="3098" max="3099" width="9.140625" style="1"/>
    <col min="3100" max="3100" width="13.7109375" style="1" customWidth="1"/>
    <col min="3101" max="3334" width="9.140625" style="1"/>
    <col min="3335" max="3335" width="10.140625" style="1" bestFit="1" customWidth="1"/>
    <col min="3336" max="3339" width="9.140625" style="1"/>
    <col min="3340" max="3340" width="7" style="1" customWidth="1"/>
    <col min="3341" max="3341" width="8.140625" style="1" customWidth="1"/>
    <col min="3342" max="3342" width="14.7109375" style="1" customWidth="1"/>
    <col min="3343" max="3343" width="12.28515625" style="1" customWidth="1"/>
    <col min="3344" max="3344" width="16.7109375" style="1" customWidth="1"/>
    <col min="3345" max="3345" width="13.85546875" style="1" customWidth="1"/>
    <col min="3346" max="3346" width="6.28515625" style="1" customWidth="1"/>
    <col min="3347" max="3347" width="12.7109375" style="1" customWidth="1"/>
    <col min="3348" max="3348" width="6.28515625" style="1" customWidth="1"/>
    <col min="3349" max="3349" width="13.28515625" style="1" customWidth="1"/>
    <col min="3350" max="3350" width="9.140625" style="1"/>
    <col min="3351" max="3351" width="13.28515625" style="1" customWidth="1"/>
    <col min="3352" max="3352" width="9.140625" style="1"/>
    <col min="3353" max="3353" width="13" style="1" bestFit="1" customWidth="1"/>
    <col min="3354" max="3355" width="9.140625" style="1"/>
    <col min="3356" max="3356" width="13.7109375" style="1" customWidth="1"/>
    <col min="3357" max="3590" width="9.140625" style="1"/>
    <col min="3591" max="3591" width="10.140625" style="1" bestFit="1" customWidth="1"/>
    <col min="3592" max="3595" width="9.140625" style="1"/>
    <col min="3596" max="3596" width="7" style="1" customWidth="1"/>
    <col min="3597" max="3597" width="8.140625" style="1" customWidth="1"/>
    <col min="3598" max="3598" width="14.7109375" style="1" customWidth="1"/>
    <col min="3599" max="3599" width="12.28515625" style="1" customWidth="1"/>
    <col min="3600" max="3600" width="16.7109375" style="1" customWidth="1"/>
    <col min="3601" max="3601" width="13.85546875" style="1" customWidth="1"/>
    <col min="3602" max="3602" width="6.28515625" style="1" customWidth="1"/>
    <col min="3603" max="3603" width="12.7109375" style="1" customWidth="1"/>
    <col min="3604" max="3604" width="6.28515625" style="1" customWidth="1"/>
    <col min="3605" max="3605" width="13.28515625" style="1" customWidth="1"/>
    <col min="3606" max="3606" width="9.140625" style="1"/>
    <col min="3607" max="3607" width="13.28515625" style="1" customWidth="1"/>
    <col min="3608" max="3608" width="9.140625" style="1"/>
    <col min="3609" max="3609" width="13" style="1" bestFit="1" customWidth="1"/>
    <col min="3610" max="3611" width="9.140625" style="1"/>
    <col min="3612" max="3612" width="13.7109375" style="1" customWidth="1"/>
    <col min="3613" max="3846" width="9.140625" style="1"/>
    <col min="3847" max="3847" width="10.140625" style="1" bestFit="1" customWidth="1"/>
    <col min="3848" max="3851" width="9.140625" style="1"/>
    <col min="3852" max="3852" width="7" style="1" customWidth="1"/>
    <col min="3853" max="3853" width="8.140625" style="1" customWidth="1"/>
    <col min="3854" max="3854" width="14.7109375" style="1" customWidth="1"/>
    <col min="3855" max="3855" width="12.28515625" style="1" customWidth="1"/>
    <col min="3856" max="3856" width="16.7109375" style="1" customWidth="1"/>
    <col min="3857" max="3857" width="13.85546875" style="1" customWidth="1"/>
    <col min="3858" max="3858" width="6.28515625" style="1" customWidth="1"/>
    <col min="3859" max="3859" width="12.7109375" style="1" customWidth="1"/>
    <col min="3860" max="3860" width="6.28515625" style="1" customWidth="1"/>
    <col min="3861" max="3861" width="13.28515625" style="1" customWidth="1"/>
    <col min="3862" max="3862" width="9.140625" style="1"/>
    <col min="3863" max="3863" width="13.28515625" style="1" customWidth="1"/>
    <col min="3864" max="3864" width="9.140625" style="1"/>
    <col min="3865" max="3865" width="13" style="1" bestFit="1" customWidth="1"/>
    <col min="3866" max="3867" width="9.140625" style="1"/>
    <col min="3868" max="3868" width="13.7109375" style="1" customWidth="1"/>
    <col min="3869" max="4102" width="9.140625" style="1"/>
    <col min="4103" max="4103" width="10.140625" style="1" bestFit="1" customWidth="1"/>
    <col min="4104" max="4107" width="9.140625" style="1"/>
    <col min="4108" max="4108" width="7" style="1" customWidth="1"/>
    <col min="4109" max="4109" width="8.140625" style="1" customWidth="1"/>
    <col min="4110" max="4110" width="14.7109375" style="1" customWidth="1"/>
    <col min="4111" max="4111" width="12.28515625" style="1" customWidth="1"/>
    <col min="4112" max="4112" width="16.7109375" style="1" customWidth="1"/>
    <col min="4113" max="4113" width="13.85546875" style="1" customWidth="1"/>
    <col min="4114" max="4114" width="6.28515625" style="1" customWidth="1"/>
    <col min="4115" max="4115" width="12.7109375" style="1" customWidth="1"/>
    <col min="4116" max="4116" width="6.28515625" style="1" customWidth="1"/>
    <col min="4117" max="4117" width="13.28515625" style="1" customWidth="1"/>
    <col min="4118" max="4118" width="9.140625" style="1"/>
    <col min="4119" max="4119" width="13.28515625" style="1" customWidth="1"/>
    <col min="4120" max="4120" width="9.140625" style="1"/>
    <col min="4121" max="4121" width="13" style="1" bestFit="1" customWidth="1"/>
    <col min="4122" max="4123" width="9.140625" style="1"/>
    <col min="4124" max="4124" width="13.7109375" style="1" customWidth="1"/>
    <col min="4125" max="4358" width="9.140625" style="1"/>
    <col min="4359" max="4359" width="10.140625" style="1" bestFit="1" customWidth="1"/>
    <col min="4360" max="4363" width="9.140625" style="1"/>
    <col min="4364" max="4364" width="7" style="1" customWidth="1"/>
    <col min="4365" max="4365" width="8.140625" style="1" customWidth="1"/>
    <col min="4366" max="4366" width="14.7109375" style="1" customWidth="1"/>
    <col min="4367" max="4367" width="12.28515625" style="1" customWidth="1"/>
    <col min="4368" max="4368" width="16.7109375" style="1" customWidth="1"/>
    <col min="4369" max="4369" width="13.85546875" style="1" customWidth="1"/>
    <col min="4370" max="4370" width="6.28515625" style="1" customWidth="1"/>
    <col min="4371" max="4371" width="12.7109375" style="1" customWidth="1"/>
    <col min="4372" max="4372" width="6.28515625" style="1" customWidth="1"/>
    <col min="4373" max="4373" width="13.28515625" style="1" customWidth="1"/>
    <col min="4374" max="4374" width="9.140625" style="1"/>
    <col min="4375" max="4375" width="13.28515625" style="1" customWidth="1"/>
    <col min="4376" max="4376" width="9.140625" style="1"/>
    <col min="4377" max="4377" width="13" style="1" bestFit="1" customWidth="1"/>
    <col min="4378" max="4379" width="9.140625" style="1"/>
    <col min="4380" max="4380" width="13.7109375" style="1" customWidth="1"/>
    <col min="4381" max="4614" width="9.140625" style="1"/>
    <col min="4615" max="4615" width="10.140625" style="1" bestFit="1" customWidth="1"/>
    <col min="4616" max="4619" width="9.140625" style="1"/>
    <col min="4620" max="4620" width="7" style="1" customWidth="1"/>
    <col min="4621" max="4621" width="8.140625" style="1" customWidth="1"/>
    <col min="4622" max="4622" width="14.7109375" style="1" customWidth="1"/>
    <col min="4623" max="4623" width="12.28515625" style="1" customWidth="1"/>
    <col min="4624" max="4624" width="16.7109375" style="1" customWidth="1"/>
    <col min="4625" max="4625" width="13.85546875" style="1" customWidth="1"/>
    <col min="4626" max="4626" width="6.28515625" style="1" customWidth="1"/>
    <col min="4627" max="4627" width="12.7109375" style="1" customWidth="1"/>
    <col min="4628" max="4628" width="6.28515625" style="1" customWidth="1"/>
    <col min="4629" max="4629" width="13.28515625" style="1" customWidth="1"/>
    <col min="4630" max="4630" width="9.140625" style="1"/>
    <col min="4631" max="4631" width="13.28515625" style="1" customWidth="1"/>
    <col min="4632" max="4632" width="9.140625" style="1"/>
    <col min="4633" max="4633" width="13" style="1" bestFit="1" customWidth="1"/>
    <col min="4634" max="4635" width="9.140625" style="1"/>
    <col min="4636" max="4636" width="13.7109375" style="1" customWidth="1"/>
    <col min="4637" max="4870" width="9.140625" style="1"/>
    <col min="4871" max="4871" width="10.140625" style="1" bestFit="1" customWidth="1"/>
    <col min="4872" max="4875" width="9.140625" style="1"/>
    <col min="4876" max="4876" width="7" style="1" customWidth="1"/>
    <col min="4877" max="4877" width="8.140625" style="1" customWidth="1"/>
    <col min="4878" max="4878" width="14.7109375" style="1" customWidth="1"/>
    <col min="4879" max="4879" width="12.28515625" style="1" customWidth="1"/>
    <col min="4880" max="4880" width="16.7109375" style="1" customWidth="1"/>
    <col min="4881" max="4881" width="13.85546875" style="1" customWidth="1"/>
    <col min="4882" max="4882" width="6.28515625" style="1" customWidth="1"/>
    <col min="4883" max="4883" width="12.7109375" style="1" customWidth="1"/>
    <col min="4884" max="4884" width="6.28515625" style="1" customWidth="1"/>
    <col min="4885" max="4885" width="13.28515625" style="1" customWidth="1"/>
    <col min="4886" max="4886" width="9.140625" style="1"/>
    <col min="4887" max="4887" width="13.28515625" style="1" customWidth="1"/>
    <col min="4888" max="4888" width="9.140625" style="1"/>
    <col min="4889" max="4889" width="13" style="1" bestFit="1" customWidth="1"/>
    <col min="4890" max="4891" width="9.140625" style="1"/>
    <col min="4892" max="4892" width="13.7109375" style="1" customWidth="1"/>
    <col min="4893" max="5126" width="9.140625" style="1"/>
    <col min="5127" max="5127" width="10.140625" style="1" bestFit="1" customWidth="1"/>
    <col min="5128" max="5131" width="9.140625" style="1"/>
    <col min="5132" max="5132" width="7" style="1" customWidth="1"/>
    <col min="5133" max="5133" width="8.140625" style="1" customWidth="1"/>
    <col min="5134" max="5134" width="14.7109375" style="1" customWidth="1"/>
    <col min="5135" max="5135" width="12.28515625" style="1" customWidth="1"/>
    <col min="5136" max="5136" width="16.7109375" style="1" customWidth="1"/>
    <col min="5137" max="5137" width="13.85546875" style="1" customWidth="1"/>
    <col min="5138" max="5138" width="6.28515625" style="1" customWidth="1"/>
    <col min="5139" max="5139" width="12.7109375" style="1" customWidth="1"/>
    <col min="5140" max="5140" width="6.28515625" style="1" customWidth="1"/>
    <col min="5141" max="5141" width="13.28515625" style="1" customWidth="1"/>
    <col min="5142" max="5142" width="9.140625" style="1"/>
    <col min="5143" max="5143" width="13.28515625" style="1" customWidth="1"/>
    <col min="5144" max="5144" width="9.140625" style="1"/>
    <col min="5145" max="5145" width="13" style="1" bestFit="1" customWidth="1"/>
    <col min="5146" max="5147" width="9.140625" style="1"/>
    <col min="5148" max="5148" width="13.7109375" style="1" customWidth="1"/>
    <col min="5149" max="5382" width="9.140625" style="1"/>
    <col min="5383" max="5383" width="10.140625" style="1" bestFit="1" customWidth="1"/>
    <col min="5384" max="5387" width="9.140625" style="1"/>
    <col min="5388" max="5388" width="7" style="1" customWidth="1"/>
    <col min="5389" max="5389" width="8.140625" style="1" customWidth="1"/>
    <col min="5390" max="5390" width="14.7109375" style="1" customWidth="1"/>
    <col min="5391" max="5391" width="12.28515625" style="1" customWidth="1"/>
    <col min="5392" max="5392" width="16.7109375" style="1" customWidth="1"/>
    <col min="5393" max="5393" width="13.85546875" style="1" customWidth="1"/>
    <col min="5394" max="5394" width="6.28515625" style="1" customWidth="1"/>
    <col min="5395" max="5395" width="12.7109375" style="1" customWidth="1"/>
    <col min="5396" max="5396" width="6.28515625" style="1" customWidth="1"/>
    <col min="5397" max="5397" width="13.28515625" style="1" customWidth="1"/>
    <col min="5398" max="5398" width="9.140625" style="1"/>
    <col min="5399" max="5399" width="13.28515625" style="1" customWidth="1"/>
    <col min="5400" max="5400" width="9.140625" style="1"/>
    <col min="5401" max="5401" width="13" style="1" bestFit="1" customWidth="1"/>
    <col min="5402" max="5403" width="9.140625" style="1"/>
    <col min="5404" max="5404" width="13.7109375" style="1" customWidth="1"/>
    <col min="5405" max="5638" width="9.140625" style="1"/>
    <col min="5639" max="5639" width="10.140625" style="1" bestFit="1" customWidth="1"/>
    <col min="5640" max="5643" width="9.140625" style="1"/>
    <col min="5644" max="5644" width="7" style="1" customWidth="1"/>
    <col min="5645" max="5645" width="8.140625" style="1" customWidth="1"/>
    <col min="5646" max="5646" width="14.7109375" style="1" customWidth="1"/>
    <col min="5647" max="5647" width="12.28515625" style="1" customWidth="1"/>
    <col min="5648" max="5648" width="16.7109375" style="1" customWidth="1"/>
    <col min="5649" max="5649" width="13.85546875" style="1" customWidth="1"/>
    <col min="5650" max="5650" width="6.28515625" style="1" customWidth="1"/>
    <col min="5651" max="5651" width="12.7109375" style="1" customWidth="1"/>
    <col min="5652" max="5652" width="6.28515625" style="1" customWidth="1"/>
    <col min="5653" max="5653" width="13.28515625" style="1" customWidth="1"/>
    <col min="5654" max="5654" width="9.140625" style="1"/>
    <col min="5655" max="5655" width="13.28515625" style="1" customWidth="1"/>
    <col min="5656" max="5656" width="9.140625" style="1"/>
    <col min="5657" max="5657" width="13" style="1" bestFit="1" customWidth="1"/>
    <col min="5658" max="5659" width="9.140625" style="1"/>
    <col min="5660" max="5660" width="13.7109375" style="1" customWidth="1"/>
    <col min="5661" max="5894" width="9.140625" style="1"/>
    <col min="5895" max="5895" width="10.140625" style="1" bestFit="1" customWidth="1"/>
    <col min="5896" max="5899" width="9.140625" style="1"/>
    <col min="5900" max="5900" width="7" style="1" customWidth="1"/>
    <col min="5901" max="5901" width="8.140625" style="1" customWidth="1"/>
    <col min="5902" max="5902" width="14.7109375" style="1" customWidth="1"/>
    <col min="5903" max="5903" width="12.28515625" style="1" customWidth="1"/>
    <col min="5904" max="5904" width="16.7109375" style="1" customWidth="1"/>
    <col min="5905" max="5905" width="13.85546875" style="1" customWidth="1"/>
    <col min="5906" max="5906" width="6.28515625" style="1" customWidth="1"/>
    <col min="5907" max="5907" width="12.7109375" style="1" customWidth="1"/>
    <col min="5908" max="5908" width="6.28515625" style="1" customWidth="1"/>
    <col min="5909" max="5909" width="13.28515625" style="1" customWidth="1"/>
    <col min="5910" max="5910" width="9.140625" style="1"/>
    <col min="5911" max="5911" width="13.28515625" style="1" customWidth="1"/>
    <col min="5912" max="5912" width="9.140625" style="1"/>
    <col min="5913" max="5913" width="13" style="1" bestFit="1" customWidth="1"/>
    <col min="5914" max="5915" width="9.140625" style="1"/>
    <col min="5916" max="5916" width="13.7109375" style="1" customWidth="1"/>
    <col min="5917" max="6150" width="9.140625" style="1"/>
    <col min="6151" max="6151" width="10.140625" style="1" bestFit="1" customWidth="1"/>
    <col min="6152" max="6155" width="9.140625" style="1"/>
    <col min="6156" max="6156" width="7" style="1" customWidth="1"/>
    <col min="6157" max="6157" width="8.140625" style="1" customWidth="1"/>
    <col min="6158" max="6158" width="14.7109375" style="1" customWidth="1"/>
    <col min="6159" max="6159" width="12.28515625" style="1" customWidth="1"/>
    <col min="6160" max="6160" width="16.7109375" style="1" customWidth="1"/>
    <col min="6161" max="6161" width="13.85546875" style="1" customWidth="1"/>
    <col min="6162" max="6162" width="6.28515625" style="1" customWidth="1"/>
    <col min="6163" max="6163" width="12.7109375" style="1" customWidth="1"/>
    <col min="6164" max="6164" width="6.28515625" style="1" customWidth="1"/>
    <col min="6165" max="6165" width="13.28515625" style="1" customWidth="1"/>
    <col min="6166" max="6166" width="9.140625" style="1"/>
    <col min="6167" max="6167" width="13.28515625" style="1" customWidth="1"/>
    <col min="6168" max="6168" width="9.140625" style="1"/>
    <col min="6169" max="6169" width="13" style="1" bestFit="1" customWidth="1"/>
    <col min="6170" max="6171" width="9.140625" style="1"/>
    <col min="6172" max="6172" width="13.7109375" style="1" customWidth="1"/>
    <col min="6173" max="6406" width="9.140625" style="1"/>
    <col min="6407" max="6407" width="10.140625" style="1" bestFit="1" customWidth="1"/>
    <col min="6408" max="6411" width="9.140625" style="1"/>
    <col min="6412" max="6412" width="7" style="1" customWidth="1"/>
    <col min="6413" max="6413" width="8.140625" style="1" customWidth="1"/>
    <col min="6414" max="6414" width="14.7109375" style="1" customWidth="1"/>
    <col min="6415" max="6415" width="12.28515625" style="1" customWidth="1"/>
    <col min="6416" max="6416" width="16.7109375" style="1" customWidth="1"/>
    <col min="6417" max="6417" width="13.85546875" style="1" customWidth="1"/>
    <col min="6418" max="6418" width="6.28515625" style="1" customWidth="1"/>
    <col min="6419" max="6419" width="12.7109375" style="1" customWidth="1"/>
    <col min="6420" max="6420" width="6.28515625" style="1" customWidth="1"/>
    <col min="6421" max="6421" width="13.28515625" style="1" customWidth="1"/>
    <col min="6422" max="6422" width="9.140625" style="1"/>
    <col min="6423" max="6423" width="13.28515625" style="1" customWidth="1"/>
    <col min="6424" max="6424" width="9.140625" style="1"/>
    <col min="6425" max="6425" width="13" style="1" bestFit="1" customWidth="1"/>
    <col min="6426" max="6427" width="9.140625" style="1"/>
    <col min="6428" max="6428" width="13.7109375" style="1" customWidth="1"/>
    <col min="6429" max="6662" width="9.140625" style="1"/>
    <col min="6663" max="6663" width="10.140625" style="1" bestFit="1" customWidth="1"/>
    <col min="6664" max="6667" width="9.140625" style="1"/>
    <col min="6668" max="6668" width="7" style="1" customWidth="1"/>
    <col min="6669" max="6669" width="8.140625" style="1" customWidth="1"/>
    <col min="6670" max="6670" width="14.7109375" style="1" customWidth="1"/>
    <col min="6671" max="6671" width="12.28515625" style="1" customWidth="1"/>
    <col min="6672" max="6672" width="16.7109375" style="1" customWidth="1"/>
    <col min="6673" max="6673" width="13.85546875" style="1" customWidth="1"/>
    <col min="6674" max="6674" width="6.28515625" style="1" customWidth="1"/>
    <col min="6675" max="6675" width="12.7109375" style="1" customWidth="1"/>
    <col min="6676" max="6676" width="6.28515625" style="1" customWidth="1"/>
    <col min="6677" max="6677" width="13.28515625" style="1" customWidth="1"/>
    <col min="6678" max="6678" width="9.140625" style="1"/>
    <col min="6679" max="6679" width="13.28515625" style="1" customWidth="1"/>
    <col min="6680" max="6680" width="9.140625" style="1"/>
    <col min="6681" max="6681" width="13" style="1" bestFit="1" customWidth="1"/>
    <col min="6682" max="6683" width="9.140625" style="1"/>
    <col min="6684" max="6684" width="13.7109375" style="1" customWidth="1"/>
    <col min="6685" max="6918" width="9.140625" style="1"/>
    <col min="6919" max="6919" width="10.140625" style="1" bestFit="1" customWidth="1"/>
    <col min="6920" max="6923" width="9.140625" style="1"/>
    <col min="6924" max="6924" width="7" style="1" customWidth="1"/>
    <col min="6925" max="6925" width="8.140625" style="1" customWidth="1"/>
    <col min="6926" max="6926" width="14.7109375" style="1" customWidth="1"/>
    <col min="6927" max="6927" width="12.28515625" style="1" customWidth="1"/>
    <col min="6928" max="6928" width="16.7109375" style="1" customWidth="1"/>
    <col min="6929" max="6929" width="13.85546875" style="1" customWidth="1"/>
    <col min="6930" max="6930" width="6.28515625" style="1" customWidth="1"/>
    <col min="6931" max="6931" width="12.7109375" style="1" customWidth="1"/>
    <col min="6932" max="6932" width="6.28515625" style="1" customWidth="1"/>
    <col min="6933" max="6933" width="13.28515625" style="1" customWidth="1"/>
    <col min="6934" max="6934" width="9.140625" style="1"/>
    <col min="6935" max="6935" width="13.28515625" style="1" customWidth="1"/>
    <col min="6936" max="6936" width="9.140625" style="1"/>
    <col min="6937" max="6937" width="13" style="1" bestFit="1" customWidth="1"/>
    <col min="6938" max="6939" width="9.140625" style="1"/>
    <col min="6940" max="6940" width="13.7109375" style="1" customWidth="1"/>
    <col min="6941" max="7174" width="9.140625" style="1"/>
    <col min="7175" max="7175" width="10.140625" style="1" bestFit="1" customWidth="1"/>
    <col min="7176" max="7179" width="9.140625" style="1"/>
    <col min="7180" max="7180" width="7" style="1" customWidth="1"/>
    <col min="7181" max="7181" width="8.140625" style="1" customWidth="1"/>
    <col min="7182" max="7182" width="14.7109375" style="1" customWidth="1"/>
    <col min="7183" max="7183" width="12.28515625" style="1" customWidth="1"/>
    <col min="7184" max="7184" width="16.7109375" style="1" customWidth="1"/>
    <col min="7185" max="7185" width="13.85546875" style="1" customWidth="1"/>
    <col min="7186" max="7186" width="6.28515625" style="1" customWidth="1"/>
    <col min="7187" max="7187" width="12.7109375" style="1" customWidth="1"/>
    <col min="7188" max="7188" width="6.28515625" style="1" customWidth="1"/>
    <col min="7189" max="7189" width="13.28515625" style="1" customWidth="1"/>
    <col min="7190" max="7190" width="9.140625" style="1"/>
    <col min="7191" max="7191" width="13.28515625" style="1" customWidth="1"/>
    <col min="7192" max="7192" width="9.140625" style="1"/>
    <col min="7193" max="7193" width="13" style="1" bestFit="1" customWidth="1"/>
    <col min="7194" max="7195" width="9.140625" style="1"/>
    <col min="7196" max="7196" width="13.7109375" style="1" customWidth="1"/>
    <col min="7197" max="7430" width="9.140625" style="1"/>
    <col min="7431" max="7431" width="10.140625" style="1" bestFit="1" customWidth="1"/>
    <col min="7432" max="7435" width="9.140625" style="1"/>
    <col min="7436" max="7436" width="7" style="1" customWidth="1"/>
    <col min="7437" max="7437" width="8.140625" style="1" customWidth="1"/>
    <col min="7438" max="7438" width="14.7109375" style="1" customWidth="1"/>
    <col min="7439" max="7439" width="12.28515625" style="1" customWidth="1"/>
    <col min="7440" max="7440" width="16.7109375" style="1" customWidth="1"/>
    <col min="7441" max="7441" width="13.85546875" style="1" customWidth="1"/>
    <col min="7442" max="7442" width="6.28515625" style="1" customWidth="1"/>
    <col min="7443" max="7443" width="12.7109375" style="1" customWidth="1"/>
    <col min="7444" max="7444" width="6.28515625" style="1" customWidth="1"/>
    <col min="7445" max="7445" width="13.28515625" style="1" customWidth="1"/>
    <col min="7446" max="7446" width="9.140625" style="1"/>
    <col min="7447" max="7447" width="13.28515625" style="1" customWidth="1"/>
    <col min="7448" max="7448" width="9.140625" style="1"/>
    <col min="7449" max="7449" width="13" style="1" bestFit="1" customWidth="1"/>
    <col min="7450" max="7451" width="9.140625" style="1"/>
    <col min="7452" max="7452" width="13.7109375" style="1" customWidth="1"/>
    <col min="7453" max="7686" width="9.140625" style="1"/>
    <col min="7687" max="7687" width="10.140625" style="1" bestFit="1" customWidth="1"/>
    <col min="7688" max="7691" width="9.140625" style="1"/>
    <col min="7692" max="7692" width="7" style="1" customWidth="1"/>
    <col min="7693" max="7693" width="8.140625" style="1" customWidth="1"/>
    <col min="7694" max="7694" width="14.7109375" style="1" customWidth="1"/>
    <col min="7695" max="7695" width="12.28515625" style="1" customWidth="1"/>
    <col min="7696" max="7696" width="16.7109375" style="1" customWidth="1"/>
    <col min="7697" max="7697" width="13.85546875" style="1" customWidth="1"/>
    <col min="7698" max="7698" width="6.28515625" style="1" customWidth="1"/>
    <col min="7699" max="7699" width="12.7109375" style="1" customWidth="1"/>
    <col min="7700" max="7700" width="6.28515625" style="1" customWidth="1"/>
    <col min="7701" max="7701" width="13.28515625" style="1" customWidth="1"/>
    <col min="7702" max="7702" width="9.140625" style="1"/>
    <col min="7703" max="7703" width="13.28515625" style="1" customWidth="1"/>
    <col min="7704" max="7704" width="9.140625" style="1"/>
    <col min="7705" max="7705" width="13" style="1" bestFit="1" customWidth="1"/>
    <col min="7706" max="7707" width="9.140625" style="1"/>
    <col min="7708" max="7708" width="13.7109375" style="1" customWidth="1"/>
    <col min="7709" max="7942" width="9.140625" style="1"/>
    <col min="7943" max="7943" width="10.140625" style="1" bestFit="1" customWidth="1"/>
    <col min="7944" max="7947" width="9.140625" style="1"/>
    <col min="7948" max="7948" width="7" style="1" customWidth="1"/>
    <col min="7949" max="7949" width="8.140625" style="1" customWidth="1"/>
    <col min="7950" max="7950" width="14.7109375" style="1" customWidth="1"/>
    <col min="7951" max="7951" width="12.28515625" style="1" customWidth="1"/>
    <col min="7952" max="7952" width="16.7109375" style="1" customWidth="1"/>
    <col min="7953" max="7953" width="13.85546875" style="1" customWidth="1"/>
    <col min="7954" max="7954" width="6.28515625" style="1" customWidth="1"/>
    <col min="7955" max="7955" width="12.7109375" style="1" customWidth="1"/>
    <col min="7956" max="7956" width="6.28515625" style="1" customWidth="1"/>
    <col min="7957" max="7957" width="13.28515625" style="1" customWidth="1"/>
    <col min="7958" max="7958" width="9.140625" style="1"/>
    <col min="7959" max="7959" width="13.28515625" style="1" customWidth="1"/>
    <col min="7960" max="7960" width="9.140625" style="1"/>
    <col min="7961" max="7961" width="13" style="1" bestFit="1" customWidth="1"/>
    <col min="7962" max="7963" width="9.140625" style="1"/>
    <col min="7964" max="7964" width="13.7109375" style="1" customWidth="1"/>
    <col min="7965" max="8198" width="9.140625" style="1"/>
    <col min="8199" max="8199" width="10.140625" style="1" bestFit="1" customWidth="1"/>
    <col min="8200" max="8203" width="9.140625" style="1"/>
    <col min="8204" max="8204" width="7" style="1" customWidth="1"/>
    <col min="8205" max="8205" width="8.140625" style="1" customWidth="1"/>
    <col min="8206" max="8206" width="14.7109375" style="1" customWidth="1"/>
    <col min="8207" max="8207" width="12.28515625" style="1" customWidth="1"/>
    <col min="8208" max="8208" width="16.7109375" style="1" customWidth="1"/>
    <col min="8209" max="8209" width="13.85546875" style="1" customWidth="1"/>
    <col min="8210" max="8210" width="6.28515625" style="1" customWidth="1"/>
    <col min="8211" max="8211" width="12.7109375" style="1" customWidth="1"/>
    <col min="8212" max="8212" width="6.28515625" style="1" customWidth="1"/>
    <col min="8213" max="8213" width="13.28515625" style="1" customWidth="1"/>
    <col min="8214" max="8214" width="9.140625" style="1"/>
    <col min="8215" max="8215" width="13.28515625" style="1" customWidth="1"/>
    <col min="8216" max="8216" width="9.140625" style="1"/>
    <col min="8217" max="8217" width="13" style="1" bestFit="1" customWidth="1"/>
    <col min="8218" max="8219" width="9.140625" style="1"/>
    <col min="8220" max="8220" width="13.7109375" style="1" customWidth="1"/>
    <col min="8221" max="8454" width="9.140625" style="1"/>
    <col min="8455" max="8455" width="10.140625" style="1" bestFit="1" customWidth="1"/>
    <col min="8456" max="8459" width="9.140625" style="1"/>
    <col min="8460" max="8460" width="7" style="1" customWidth="1"/>
    <col min="8461" max="8461" width="8.140625" style="1" customWidth="1"/>
    <col min="8462" max="8462" width="14.7109375" style="1" customWidth="1"/>
    <col min="8463" max="8463" width="12.28515625" style="1" customWidth="1"/>
    <col min="8464" max="8464" width="16.7109375" style="1" customWidth="1"/>
    <col min="8465" max="8465" width="13.85546875" style="1" customWidth="1"/>
    <col min="8466" max="8466" width="6.28515625" style="1" customWidth="1"/>
    <col min="8467" max="8467" width="12.7109375" style="1" customWidth="1"/>
    <col min="8468" max="8468" width="6.28515625" style="1" customWidth="1"/>
    <col min="8469" max="8469" width="13.28515625" style="1" customWidth="1"/>
    <col min="8470" max="8470" width="9.140625" style="1"/>
    <col min="8471" max="8471" width="13.28515625" style="1" customWidth="1"/>
    <col min="8472" max="8472" width="9.140625" style="1"/>
    <col min="8473" max="8473" width="13" style="1" bestFit="1" customWidth="1"/>
    <col min="8474" max="8475" width="9.140625" style="1"/>
    <col min="8476" max="8476" width="13.7109375" style="1" customWidth="1"/>
    <col min="8477" max="8710" width="9.140625" style="1"/>
    <col min="8711" max="8711" width="10.140625" style="1" bestFit="1" customWidth="1"/>
    <col min="8712" max="8715" width="9.140625" style="1"/>
    <col min="8716" max="8716" width="7" style="1" customWidth="1"/>
    <col min="8717" max="8717" width="8.140625" style="1" customWidth="1"/>
    <col min="8718" max="8718" width="14.7109375" style="1" customWidth="1"/>
    <col min="8719" max="8719" width="12.28515625" style="1" customWidth="1"/>
    <col min="8720" max="8720" width="16.7109375" style="1" customWidth="1"/>
    <col min="8721" max="8721" width="13.85546875" style="1" customWidth="1"/>
    <col min="8722" max="8722" width="6.28515625" style="1" customWidth="1"/>
    <col min="8723" max="8723" width="12.7109375" style="1" customWidth="1"/>
    <col min="8724" max="8724" width="6.28515625" style="1" customWidth="1"/>
    <col min="8725" max="8725" width="13.28515625" style="1" customWidth="1"/>
    <col min="8726" max="8726" width="9.140625" style="1"/>
    <col min="8727" max="8727" width="13.28515625" style="1" customWidth="1"/>
    <col min="8728" max="8728" width="9.140625" style="1"/>
    <col min="8729" max="8729" width="13" style="1" bestFit="1" customWidth="1"/>
    <col min="8730" max="8731" width="9.140625" style="1"/>
    <col min="8732" max="8732" width="13.7109375" style="1" customWidth="1"/>
    <col min="8733" max="8966" width="9.140625" style="1"/>
    <col min="8967" max="8967" width="10.140625" style="1" bestFit="1" customWidth="1"/>
    <col min="8968" max="8971" width="9.140625" style="1"/>
    <col min="8972" max="8972" width="7" style="1" customWidth="1"/>
    <col min="8973" max="8973" width="8.140625" style="1" customWidth="1"/>
    <col min="8974" max="8974" width="14.7109375" style="1" customWidth="1"/>
    <col min="8975" max="8975" width="12.28515625" style="1" customWidth="1"/>
    <col min="8976" max="8976" width="16.7109375" style="1" customWidth="1"/>
    <col min="8977" max="8977" width="13.85546875" style="1" customWidth="1"/>
    <col min="8978" max="8978" width="6.28515625" style="1" customWidth="1"/>
    <col min="8979" max="8979" width="12.7109375" style="1" customWidth="1"/>
    <col min="8980" max="8980" width="6.28515625" style="1" customWidth="1"/>
    <col min="8981" max="8981" width="13.28515625" style="1" customWidth="1"/>
    <col min="8982" max="8982" width="9.140625" style="1"/>
    <col min="8983" max="8983" width="13.28515625" style="1" customWidth="1"/>
    <col min="8984" max="8984" width="9.140625" style="1"/>
    <col min="8985" max="8985" width="13" style="1" bestFit="1" customWidth="1"/>
    <col min="8986" max="8987" width="9.140625" style="1"/>
    <col min="8988" max="8988" width="13.7109375" style="1" customWidth="1"/>
    <col min="8989" max="9222" width="9.140625" style="1"/>
    <col min="9223" max="9223" width="10.140625" style="1" bestFit="1" customWidth="1"/>
    <col min="9224" max="9227" width="9.140625" style="1"/>
    <col min="9228" max="9228" width="7" style="1" customWidth="1"/>
    <col min="9229" max="9229" width="8.140625" style="1" customWidth="1"/>
    <col min="9230" max="9230" width="14.7109375" style="1" customWidth="1"/>
    <col min="9231" max="9231" width="12.28515625" style="1" customWidth="1"/>
    <col min="9232" max="9232" width="16.7109375" style="1" customWidth="1"/>
    <col min="9233" max="9233" width="13.85546875" style="1" customWidth="1"/>
    <col min="9234" max="9234" width="6.28515625" style="1" customWidth="1"/>
    <col min="9235" max="9235" width="12.7109375" style="1" customWidth="1"/>
    <col min="9236" max="9236" width="6.28515625" style="1" customWidth="1"/>
    <col min="9237" max="9237" width="13.28515625" style="1" customWidth="1"/>
    <col min="9238" max="9238" width="9.140625" style="1"/>
    <col min="9239" max="9239" width="13.28515625" style="1" customWidth="1"/>
    <col min="9240" max="9240" width="9.140625" style="1"/>
    <col min="9241" max="9241" width="13" style="1" bestFit="1" customWidth="1"/>
    <col min="9242" max="9243" width="9.140625" style="1"/>
    <col min="9244" max="9244" width="13.7109375" style="1" customWidth="1"/>
    <col min="9245" max="9478" width="9.140625" style="1"/>
    <col min="9479" max="9479" width="10.140625" style="1" bestFit="1" customWidth="1"/>
    <col min="9480" max="9483" width="9.140625" style="1"/>
    <col min="9484" max="9484" width="7" style="1" customWidth="1"/>
    <col min="9485" max="9485" width="8.140625" style="1" customWidth="1"/>
    <col min="9486" max="9486" width="14.7109375" style="1" customWidth="1"/>
    <col min="9487" max="9487" width="12.28515625" style="1" customWidth="1"/>
    <col min="9488" max="9488" width="16.7109375" style="1" customWidth="1"/>
    <col min="9489" max="9489" width="13.85546875" style="1" customWidth="1"/>
    <col min="9490" max="9490" width="6.28515625" style="1" customWidth="1"/>
    <col min="9491" max="9491" width="12.7109375" style="1" customWidth="1"/>
    <col min="9492" max="9492" width="6.28515625" style="1" customWidth="1"/>
    <col min="9493" max="9493" width="13.28515625" style="1" customWidth="1"/>
    <col min="9494" max="9494" width="9.140625" style="1"/>
    <col min="9495" max="9495" width="13.28515625" style="1" customWidth="1"/>
    <col min="9496" max="9496" width="9.140625" style="1"/>
    <col min="9497" max="9497" width="13" style="1" bestFit="1" customWidth="1"/>
    <col min="9498" max="9499" width="9.140625" style="1"/>
    <col min="9500" max="9500" width="13.7109375" style="1" customWidth="1"/>
    <col min="9501" max="9734" width="9.140625" style="1"/>
    <col min="9735" max="9735" width="10.140625" style="1" bestFit="1" customWidth="1"/>
    <col min="9736" max="9739" width="9.140625" style="1"/>
    <col min="9740" max="9740" width="7" style="1" customWidth="1"/>
    <col min="9741" max="9741" width="8.140625" style="1" customWidth="1"/>
    <col min="9742" max="9742" width="14.7109375" style="1" customWidth="1"/>
    <col min="9743" max="9743" width="12.28515625" style="1" customWidth="1"/>
    <col min="9744" max="9744" width="16.7109375" style="1" customWidth="1"/>
    <col min="9745" max="9745" width="13.85546875" style="1" customWidth="1"/>
    <col min="9746" max="9746" width="6.28515625" style="1" customWidth="1"/>
    <col min="9747" max="9747" width="12.7109375" style="1" customWidth="1"/>
    <col min="9748" max="9748" width="6.28515625" style="1" customWidth="1"/>
    <col min="9749" max="9749" width="13.28515625" style="1" customWidth="1"/>
    <col min="9750" max="9750" width="9.140625" style="1"/>
    <col min="9751" max="9751" width="13.28515625" style="1" customWidth="1"/>
    <col min="9752" max="9752" width="9.140625" style="1"/>
    <col min="9753" max="9753" width="13" style="1" bestFit="1" customWidth="1"/>
    <col min="9754" max="9755" width="9.140625" style="1"/>
    <col min="9756" max="9756" width="13.7109375" style="1" customWidth="1"/>
    <col min="9757" max="9990" width="9.140625" style="1"/>
    <col min="9991" max="9991" width="10.140625" style="1" bestFit="1" customWidth="1"/>
    <col min="9992" max="9995" width="9.140625" style="1"/>
    <col min="9996" max="9996" width="7" style="1" customWidth="1"/>
    <col min="9997" max="9997" width="8.140625" style="1" customWidth="1"/>
    <col min="9998" max="9998" width="14.7109375" style="1" customWidth="1"/>
    <col min="9999" max="9999" width="12.28515625" style="1" customWidth="1"/>
    <col min="10000" max="10000" width="16.7109375" style="1" customWidth="1"/>
    <col min="10001" max="10001" width="13.85546875" style="1" customWidth="1"/>
    <col min="10002" max="10002" width="6.28515625" style="1" customWidth="1"/>
    <col min="10003" max="10003" width="12.7109375" style="1" customWidth="1"/>
    <col min="10004" max="10004" width="6.28515625" style="1" customWidth="1"/>
    <col min="10005" max="10005" width="13.28515625" style="1" customWidth="1"/>
    <col min="10006" max="10006" width="9.140625" style="1"/>
    <col min="10007" max="10007" width="13.28515625" style="1" customWidth="1"/>
    <col min="10008" max="10008" width="9.140625" style="1"/>
    <col min="10009" max="10009" width="13" style="1" bestFit="1" customWidth="1"/>
    <col min="10010" max="10011" width="9.140625" style="1"/>
    <col min="10012" max="10012" width="13.7109375" style="1" customWidth="1"/>
    <col min="10013" max="10246" width="9.140625" style="1"/>
    <col min="10247" max="10247" width="10.140625" style="1" bestFit="1" customWidth="1"/>
    <col min="10248" max="10251" width="9.140625" style="1"/>
    <col min="10252" max="10252" width="7" style="1" customWidth="1"/>
    <col min="10253" max="10253" width="8.140625" style="1" customWidth="1"/>
    <col min="10254" max="10254" width="14.7109375" style="1" customWidth="1"/>
    <col min="10255" max="10255" width="12.28515625" style="1" customWidth="1"/>
    <col min="10256" max="10256" width="16.7109375" style="1" customWidth="1"/>
    <col min="10257" max="10257" width="13.85546875" style="1" customWidth="1"/>
    <col min="10258" max="10258" width="6.28515625" style="1" customWidth="1"/>
    <col min="10259" max="10259" width="12.7109375" style="1" customWidth="1"/>
    <col min="10260" max="10260" width="6.28515625" style="1" customWidth="1"/>
    <col min="10261" max="10261" width="13.28515625" style="1" customWidth="1"/>
    <col min="10262" max="10262" width="9.140625" style="1"/>
    <col min="10263" max="10263" width="13.28515625" style="1" customWidth="1"/>
    <col min="10264" max="10264" width="9.140625" style="1"/>
    <col min="10265" max="10265" width="13" style="1" bestFit="1" customWidth="1"/>
    <col min="10266" max="10267" width="9.140625" style="1"/>
    <col min="10268" max="10268" width="13.7109375" style="1" customWidth="1"/>
    <col min="10269" max="10502" width="9.140625" style="1"/>
    <col min="10503" max="10503" width="10.140625" style="1" bestFit="1" customWidth="1"/>
    <col min="10504" max="10507" width="9.140625" style="1"/>
    <col min="10508" max="10508" width="7" style="1" customWidth="1"/>
    <col min="10509" max="10509" width="8.140625" style="1" customWidth="1"/>
    <col min="10510" max="10510" width="14.7109375" style="1" customWidth="1"/>
    <col min="10511" max="10511" width="12.28515625" style="1" customWidth="1"/>
    <col min="10512" max="10512" width="16.7109375" style="1" customWidth="1"/>
    <col min="10513" max="10513" width="13.85546875" style="1" customWidth="1"/>
    <col min="10514" max="10514" width="6.28515625" style="1" customWidth="1"/>
    <col min="10515" max="10515" width="12.7109375" style="1" customWidth="1"/>
    <col min="10516" max="10516" width="6.28515625" style="1" customWidth="1"/>
    <col min="10517" max="10517" width="13.28515625" style="1" customWidth="1"/>
    <col min="10518" max="10518" width="9.140625" style="1"/>
    <col min="10519" max="10519" width="13.28515625" style="1" customWidth="1"/>
    <col min="10520" max="10520" width="9.140625" style="1"/>
    <col min="10521" max="10521" width="13" style="1" bestFit="1" customWidth="1"/>
    <col min="10522" max="10523" width="9.140625" style="1"/>
    <col min="10524" max="10524" width="13.7109375" style="1" customWidth="1"/>
    <col min="10525" max="10758" width="9.140625" style="1"/>
    <col min="10759" max="10759" width="10.140625" style="1" bestFit="1" customWidth="1"/>
    <col min="10760" max="10763" width="9.140625" style="1"/>
    <col min="10764" max="10764" width="7" style="1" customWidth="1"/>
    <col min="10765" max="10765" width="8.140625" style="1" customWidth="1"/>
    <col min="10766" max="10766" width="14.7109375" style="1" customWidth="1"/>
    <col min="10767" max="10767" width="12.28515625" style="1" customWidth="1"/>
    <col min="10768" max="10768" width="16.7109375" style="1" customWidth="1"/>
    <col min="10769" max="10769" width="13.85546875" style="1" customWidth="1"/>
    <col min="10770" max="10770" width="6.28515625" style="1" customWidth="1"/>
    <col min="10771" max="10771" width="12.7109375" style="1" customWidth="1"/>
    <col min="10772" max="10772" width="6.28515625" style="1" customWidth="1"/>
    <col min="10773" max="10773" width="13.28515625" style="1" customWidth="1"/>
    <col min="10774" max="10774" width="9.140625" style="1"/>
    <col min="10775" max="10775" width="13.28515625" style="1" customWidth="1"/>
    <col min="10776" max="10776" width="9.140625" style="1"/>
    <col min="10777" max="10777" width="13" style="1" bestFit="1" customWidth="1"/>
    <col min="10778" max="10779" width="9.140625" style="1"/>
    <col min="10780" max="10780" width="13.7109375" style="1" customWidth="1"/>
    <col min="10781" max="11014" width="9.140625" style="1"/>
    <col min="11015" max="11015" width="10.140625" style="1" bestFit="1" customWidth="1"/>
    <col min="11016" max="11019" width="9.140625" style="1"/>
    <col min="11020" max="11020" width="7" style="1" customWidth="1"/>
    <col min="11021" max="11021" width="8.140625" style="1" customWidth="1"/>
    <col min="11022" max="11022" width="14.7109375" style="1" customWidth="1"/>
    <col min="11023" max="11023" width="12.28515625" style="1" customWidth="1"/>
    <col min="11024" max="11024" width="16.7109375" style="1" customWidth="1"/>
    <col min="11025" max="11025" width="13.85546875" style="1" customWidth="1"/>
    <col min="11026" max="11026" width="6.28515625" style="1" customWidth="1"/>
    <col min="11027" max="11027" width="12.7109375" style="1" customWidth="1"/>
    <col min="11028" max="11028" width="6.28515625" style="1" customWidth="1"/>
    <col min="11029" max="11029" width="13.28515625" style="1" customWidth="1"/>
    <col min="11030" max="11030" width="9.140625" style="1"/>
    <col min="11031" max="11031" width="13.28515625" style="1" customWidth="1"/>
    <col min="11032" max="11032" width="9.140625" style="1"/>
    <col min="11033" max="11033" width="13" style="1" bestFit="1" customWidth="1"/>
    <col min="11034" max="11035" width="9.140625" style="1"/>
    <col min="11036" max="11036" width="13.7109375" style="1" customWidth="1"/>
    <col min="11037" max="11270" width="9.140625" style="1"/>
    <col min="11271" max="11271" width="10.140625" style="1" bestFit="1" customWidth="1"/>
    <col min="11272" max="11275" width="9.140625" style="1"/>
    <col min="11276" max="11276" width="7" style="1" customWidth="1"/>
    <col min="11277" max="11277" width="8.140625" style="1" customWidth="1"/>
    <col min="11278" max="11278" width="14.7109375" style="1" customWidth="1"/>
    <col min="11279" max="11279" width="12.28515625" style="1" customWidth="1"/>
    <col min="11280" max="11280" width="16.7109375" style="1" customWidth="1"/>
    <col min="11281" max="11281" width="13.85546875" style="1" customWidth="1"/>
    <col min="11282" max="11282" width="6.28515625" style="1" customWidth="1"/>
    <col min="11283" max="11283" width="12.7109375" style="1" customWidth="1"/>
    <col min="11284" max="11284" width="6.28515625" style="1" customWidth="1"/>
    <col min="11285" max="11285" width="13.28515625" style="1" customWidth="1"/>
    <col min="11286" max="11286" width="9.140625" style="1"/>
    <col min="11287" max="11287" width="13.28515625" style="1" customWidth="1"/>
    <col min="11288" max="11288" width="9.140625" style="1"/>
    <col min="11289" max="11289" width="13" style="1" bestFit="1" customWidth="1"/>
    <col min="11290" max="11291" width="9.140625" style="1"/>
    <col min="11292" max="11292" width="13.7109375" style="1" customWidth="1"/>
    <col min="11293" max="11526" width="9.140625" style="1"/>
    <col min="11527" max="11527" width="10.140625" style="1" bestFit="1" customWidth="1"/>
    <col min="11528" max="11531" width="9.140625" style="1"/>
    <col min="11532" max="11532" width="7" style="1" customWidth="1"/>
    <col min="11533" max="11533" width="8.140625" style="1" customWidth="1"/>
    <col min="11534" max="11534" width="14.7109375" style="1" customWidth="1"/>
    <col min="11535" max="11535" width="12.28515625" style="1" customWidth="1"/>
    <col min="11536" max="11536" width="16.7109375" style="1" customWidth="1"/>
    <col min="11537" max="11537" width="13.85546875" style="1" customWidth="1"/>
    <col min="11538" max="11538" width="6.28515625" style="1" customWidth="1"/>
    <col min="11539" max="11539" width="12.7109375" style="1" customWidth="1"/>
    <col min="11540" max="11540" width="6.28515625" style="1" customWidth="1"/>
    <col min="11541" max="11541" width="13.28515625" style="1" customWidth="1"/>
    <col min="11542" max="11542" width="9.140625" style="1"/>
    <col min="11543" max="11543" width="13.28515625" style="1" customWidth="1"/>
    <col min="11544" max="11544" width="9.140625" style="1"/>
    <col min="11545" max="11545" width="13" style="1" bestFit="1" customWidth="1"/>
    <col min="11546" max="11547" width="9.140625" style="1"/>
    <col min="11548" max="11548" width="13.7109375" style="1" customWidth="1"/>
    <col min="11549" max="11782" width="9.140625" style="1"/>
    <col min="11783" max="11783" width="10.140625" style="1" bestFit="1" customWidth="1"/>
    <col min="11784" max="11787" width="9.140625" style="1"/>
    <col min="11788" max="11788" width="7" style="1" customWidth="1"/>
    <col min="11789" max="11789" width="8.140625" style="1" customWidth="1"/>
    <col min="11790" max="11790" width="14.7109375" style="1" customWidth="1"/>
    <col min="11791" max="11791" width="12.28515625" style="1" customWidth="1"/>
    <col min="11792" max="11792" width="16.7109375" style="1" customWidth="1"/>
    <col min="11793" max="11793" width="13.85546875" style="1" customWidth="1"/>
    <col min="11794" max="11794" width="6.28515625" style="1" customWidth="1"/>
    <col min="11795" max="11795" width="12.7109375" style="1" customWidth="1"/>
    <col min="11796" max="11796" width="6.28515625" style="1" customWidth="1"/>
    <col min="11797" max="11797" width="13.28515625" style="1" customWidth="1"/>
    <col min="11798" max="11798" width="9.140625" style="1"/>
    <col min="11799" max="11799" width="13.28515625" style="1" customWidth="1"/>
    <col min="11800" max="11800" width="9.140625" style="1"/>
    <col min="11801" max="11801" width="13" style="1" bestFit="1" customWidth="1"/>
    <col min="11802" max="11803" width="9.140625" style="1"/>
    <col min="11804" max="11804" width="13.7109375" style="1" customWidth="1"/>
    <col min="11805" max="12038" width="9.140625" style="1"/>
    <col min="12039" max="12039" width="10.140625" style="1" bestFit="1" customWidth="1"/>
    <col min="12040" max="12043" width="9.140625" style="1"/>
    <col min="12044" max="12044" width="7" style="1" customWidth="1"/>
    <col min="12045" max="12045" width="8.140625" style="1" customWidth="1"/>
    <col min="12046" max="12046" width="14.7109375" style="1" customWidth="1"/>
    <col min="12047" max="12047" width="12.28515625" style="1" customWidth="1"/>
    <col min="12048" max="12048" width="16.7109375" style="1" customWidth="1"/>
    <col min="12049" max="12049" width="13.85546875" style="1" customWidth="1"/>
    <col min="12050" max="12050" width="6.28515625" style="1" customWidth="1"/>
    <col min="12051" max="12051" width="12.7109375" style="1" customWidth="1"/>
    <col min="12052" max="12052" width="6.28515625" style="1" customWidth="1"/>
    <col min="12053" max="12053" width="13.28515625" style="1" customWidth="1"/>
    <col min="12054" max="12054" width="9.140625" style="1"/>
    <col min="12055" max="12055" width="13.28515625" style="1" customWidth="1"/>
    <col min="12056" max="12056" width="9.140625" style="1"/>
    <col min="12057" max="12057" width="13" style="1" bestFit="1" customWidth="1"/>
    <col min="12058" max="12059" width="9.140625" style="1"/>
    <col min="12060" max="12060" width="13.7109375" style="1" customWidth="1"/>
    <col min="12061" max="12294" width="9.140625" style="1"/>
    <col min="12295" max="12295" width="10.140625" style="1" bestFit="1" customWidth="1"/>
    <col min="12296" max="12299" width="9.140625" style="1"/>
    <col min="12300" max="12300" width="7" style="1" customWidth="1"/>
    <col min="12301" max="12301" width="8.140625" style="1" customWidth="1"/>
    <col min="12302" max="12302" width="14.7109375" style="1" customWidth="1"/>
    <col min="12303" max="12303" width="12.28515625" style="1" customWidth="1"/>
    <col min="12304" max="12304" width="16.7109375" style="1" customWidth="1"/>
    <col min="12305" max="12305" width="13.85546875" style="1" customWidth="1"/>
    <col min="12306" max="12306" width="6.28515625" style="1" customWidth="1"/>
    <col min="12307" max="12307" width="12.7109375" style="1" customWidth="1"/>
    <col min="12308" max="12308" width="6.28515625" style="1" customWidth="1"/>
    <col min="12309" max="12309" width="13.28515625" style="1" customWidth="1"/>
    <col min="12310" max="12310" width="9.140625" style="1"/>
    <col min="12311" max="12311" width="13.28515625" style="1" customWidth="1"/>
    <col min="12312" max="12312" width="9.140625" style="1"/>
    <col min="12313" max="12313" width="13" style="1" bestFit="1" customWidth="1"/>
    <col min="12314" max="12315" width="9.140625" style="1"/>
    <col min="12316" max="12316" width="13.7109375" style="1" customWidth="1"/>
    <col min="12317" max="12550" width="9.140625" style="1"/>
    <col min="12551" max="12551" width="10.140625" style="1" bestFit="1" customWidth="1"/>
    <col min="12552" max="12555" width="9.140625" style="1"/>
    <col min="12556" max="12556" width="7" style="1" customWidth="1"/>
    <col min="12557" max="12557" width="8.140625" style="1" customWidth="1"/>
    <col min="12558" max="12558" width="14.7109375" style="1" customWidth="1"/>
    <col min="12559" max="12559" width="12.28515625" style="1" customWidth="1"/>
    <col min="12560" max="12560" width="16.7109375" style="1" customWidth="1"/>
    <col min="12561" max="12561" width="13.85546875" style="1" customWidth="1"/>
    <col min="12562" max="12562" width="6.28515625" style="1" customWidth="1"/>
    <col min="12563" max="12563" width="12.7109375" style="1" customWidth="1"/>
    <col min="12564" max="12564" width="6.28515625" style="1" customWidth="1"/>
    <col min="12565" max="12565" width="13.28515625" style="1" customWidth="1"/>
    <col min="12566" max="12566" width="9.140625" style="1"/>
    <col min="12567" max="12567" width="13.28515625" style="1" customWidth="1"/>
    <col min="12568" max="12568" width="9.140625" style="1"/>
    <col min="12569" max="12569" width="13" style="1" bestFit="1" customWidth="1"/>
    <col min="12570" max="12571" width="9.140625" style="1"/>
    <col min="12572" max="12572" width="13.7109375" style="1" customWidth="1"/>
    <col min="12573" max="12806" width="9.140625" style="1"/>
    <col min="12807" max="12807" width="10.140625" style="1" bestFit="1" customWidth="1"/>
    <col min="12808" max="12811" width="9.140625" style="1"/>
    <col min="12812" max="12812" width="7" style="1" customWidth="1"/>
    <col min="12813" max="12813" width="8.140625" style="1" customWidth="1"/>
    <col min="12814" max="12814" width="14.7109375" style="1" customWidth="1"/>
    <col min="12815" max="12815" width="12.28515625" style="1" customWidth="1"/>
    <col min="12816" max="12816" width="16.7109375" style="1" customWidth="1"/>
    <col min="12817" max="12817" width="13.85546875" style="1" customWidth="1"/>
    <col min="12818" max="12818" width="6.28515625" style="1" customWidth="1"/>
    <col min="12819" max="12819" width="12.7109375" style="1" customWidth="1"/>
    <col min="12820" max="12820" width="6.28515625" style="1" customWidth="1"/>
    <col min="12821" max="12821" width="13.28515625" style="1" customWidth="1"/>
    <col min="12822" max="12822" width="9.140625" style="1"/>
    <col min="12823" max="12823" width="13.28515625" style="1" customWidth="1"/>
    <col min="12824" max="12824" width="9.140625" style="1"/>
    <col min="12825" max="12825" width="13" style="1" bestFit="1" customWidth="1"/>
    <col min="12826" max="12827" width="9.140625" style="1"/>
    <col min="12828" max="12828" width="13.7109375" style="1" customWidth="1"/>
    <col min="12829" max="13062" width="9.140625" style="1"/>
    <col min="13063" max="13063" width="10.140625" style="1" bestFit="1" customWidth="1"/>
    <col min="13064" max="13067" width="9.140625" style="1"/>
    <col min="13068" max="13068" width="7" style="1" customWidth="1"/>
    <col min="13069" max="13069" width="8.140625" style="1" customWidth="1"/>
    <col min="13070" max="13070" width="14.7109375" style="1" customWidth="1"/>
    <col min="13071" max="13071" width="12.28515625" style="1" customWidth="1"/>
    <col min="13072" max="13072" width="16.7109375" style="1" customWidth="1"/>
    <col min="13073" max="13073" width="13.85546875" style="1" customWidth="1"/>
    <col min="13074" max="13074" width="6.28515625" style="1" customWidth="1"/>
    <col min="13075" max="13075" width="12.7109375" style="1" customWidth="1"/>
    <col min="13076" max="13076" width="6.28515625" style="1" customWidth="1"/>
    <col min="13077" max="13077" width="13.28515625" style="1" customWidth="1"/>
    <col min="13078" max="13078" width="9.140625" style="1"/>
    <col min="13079" max="13079" width="13.28515625" style="1" customWidth="1"/>
    <col min="13080" max="13080" width="9.140625" style="1"/>
    <col min="13081" max="13081" width="13" style="1" bestFit="1" customWidth="1"/>
    <col min="13082" max="13083" width="9.140625" style="1"/>
    <col min="13084" max="13084" width="13.7109375" style="1" customWidth="1"/>
    <col min="13085" max="13318" width="9.140625" style="1"/>
    <col min="13319" max="13319" width="10.140625" style="1" bestFit="1" customWidth="1"/>
    <col min="13320" max="13323" width="9.140625" style="1"/>
    <col min="13324" max="13324" width="7" style="1" customWidth="1"/>
    <col min="13325" max="13325" width="8.140625" style="1" customWidth="1"/>
    <col min="13326" max="13326" width="14.7109375" style="1" customWidth="1"/>
    <col min="13327" max="13327" width="12.28515625" style="1" customWidth="1"/>
    <col min="13328" max="13328" width="16.7109375" style="1" customWidth="1"/>
    <col min="13329" max="13329" width="13.85546875" style="1" customWidth="1"/>
    <col min="13330" max="13330" width="6.28515625" style="1" customWidth="1"/>
    <col min="13331" max="13331" width="12.7109375" style="1" customWidth="1"/>
    <col min="13332" max="13332" width="6.28515625" style="1" customWidth="1"/>
    <col min="13333" max="13333" width="13.28515625" style="1" customWidth="1"/>
    <col min="13334" max="13334" width="9.140625" style="1"/>
    <col min="13335" max="13335" width="13.28515625" style="1" customWidth="1"/>
    <col min="13336" max="13336" width="9.140625" style="1"/>
    <col min="13337" max="13337" width="13" style="1" bestFit="1" customWidth="1"/>
    <col min="13338" max="13339" width="9.140625" style="1"/>
    <col min="13340" max="13340" width="13.7109375" style="1" customWidth="1"/>
    <col min="13341" max="13574" width="9.140625" style="1"/>
    <col min="13575" max="13575" width="10.140625" style="1" bestFit="1" customWidth="1"/>
    <col min="13576" max="13579" width="9.140625" style="1"/>
    <col min="13580" max="13580" width="7" style="1" customWidth="1"/>
    <col min="13581" max="13581" width="8.140625" style="1" customWidth="1"/>
    <col min="13582" max="13582" width="14.7109375" style="1" customWidth="1"/>
    <col min="13583" max="13583" width="12.28515625" style="1" customWidth="1"/>
    <col min="13584" max="13584" width="16.7109375" style="1" customWidth="1"/>
    <col min="13585" max="13585" width="13.85546875" style="1" customWidth="1"/>
    <col min="13586" max="13586" width="6.28515625" style="1" customWidth="1"/>
    <col min="13587" max="13587" width="12.7109375" style="1" customWidth="1"/>
    <col min="13588" max="13588" width="6.28515625" style="1" customWidth="1"/>
    <col min="13589" max="13589" width="13.28515625" style="1" customWidth="1"/>
    <col min="13590" max="13590" width="9.140625" style="1"/>
    <col min="13591" max="13591" width="13.28515625" style="1" customWidth="1"/>
    <col min="13592" max="13592" width="9.140625" style="1"/>
    <col min="13593" max="13593" width="13" style="1" bestFit="1" customWidth="1"/>
    <col min="13594" max="13595" width="9.140625" style="1"/>
    <col min="13596" max="13596" width="13.7109375" style="1" customWidth="1"/>
    <col min="13597" max="13830" width="9.140625" style="1"/>
    <col min="13831" max="13831" width="10.140625" style="1" bestFit="1" customWidth="1"/>
    <col min="13832" max="13835" width="9.140625" style="1"/>
    <col min="13836" max="13836" width="7" style="1" customWidth="1"/>
    <col min="13837" max="13837" width="8.140625" style="1" customWidth="1"/>
    <col min="13838" max="13838" width="14.7109375" style="1" customWidth="1"/>
    <col min="13839" max="13839" width="12.28515625" style="1" customWidth="1"/>
    <col min="13840" max="13840" width="16.7109375" style="1" customWidth="1"/>
    <col min="13841" max="13841" width="13.85546875" style="1" customWidth="1"/>
    <col min="13842" max="13842" width="6.28515625" style="1" customWidth="1"/>
    <col min="13843" max="13843" width="12.7109375" style="1" customWidth="1"/>
    <col min="13844" max="13844" width="6.28515625" style="1" customWidth="1"/>
    <col min="13845" max="13845" width="13.28515625" style="1" customWidth="1"/>
    <col min="13846" max="13846" width="9.140625" style="1"/>
    <col min="13847" max="13847" width="13.28515625" style="1" customWidth="1"/>
    <col min="13848" max="13848" width="9.140625" style="1"/>
    <col min="13849" max="13849" width="13" style="1" bestFit="1" customWidth="1"/>
    <col min="13850" max="13851" width="9.140625" style="1"/>
    <col min="13852" max="13852" width="13.7109375" style="1" customWidth="1"/>
    <col min="13853" max="14086" width="9.140625" style="1"/>
    <col min="14087" max="14087" width="10.140625" style="1" bestFit="1" customWidth="1"/>
    <col min="14088" max="14091" width="9.140625" style="1"/>
    <col min="14092" max="14092" width="7" style="1" customWidth="1"/>
    <col min="14093" max="14093" width="8.140625" style="1" customWidth="1"/>
    <col min="14094" max="14094" width="14.7109375" style="1" customWidth="1"/>
    <col min="14095" max="14095" width="12.28515625" style="1" customWidth="1"/>
    <col min="14096" max="14096" width="16.7109375" style="1" customWidth="1"/>
    <col min="14097" max="14097" width="13.85546875" style="1" customWidth="1"/>
    <col min="14098" max="14098" width="6.28515625" style="1" customWidth="1"/>
    <col min="14099" max="14099" width="12.7109375" style="1" customWidth="1"/>
    <col min="14100" max="14100" width="6.28515625" style="1" customWidth="1"/>
    <col min="14101" max="14101" width="13.28515625" style="1" customWidth="1"/>
    <col min="14102" max="14102" width="9.140625" style="1"/>
    <col min="14103" max="14103" width="13.28515625" style="1" customWidth="1"/>
    <col min="14104" max="14104" width="9.140625" style="1"/>
    <col min="14105" max="14105" width="13" style="1" bestFit="1" customWidth="1"/>
    <col min="14106" max="14107" width="9.140625" style="1"/>
    <col min="14108" max="14108" width="13.7109375" style="1" customWidth="1"/>
    <col min="14109" max="14342" width="9.140625" style="1"/>
    <col min="14343" max="14343" width="10.140625" style="1" bestFit="1" customWidth="1"/>
    <col min="14344" max="14347" width="9.140625" style="1"/>
    <col min="14348" max="14348" width="7" style="1" customWidth="1"/>
    <col min="14349" max="14349" width="8.140625" style="1" customWidth="1"/>
    <col min="14350" max="14350" width="14.7109375" style="1" customWidth="1"/>
    <col min="14351" max="14351" width="12.28515625" style="1" customWidth="1"/>
    <col min="14352" max="14352" width="16.7109375" style="1" customWidth="1"/>
    <col min="14353" max="14353" width="13.85546875" style="1" customWidth="1"/>
    <col min="14354" max="14354" width="6.28515625" style="1" customWidth="1"/>
    <col min="14355" max="14355" width="12.7109375" style="1" customWidth="1"/>
    <col min="14356" max="14356" width="6.28515625" style="1" customWidth="1"/>
    <col min="14357" max="14357" width="13.28515625" style="1" customWidth="1"/>
    <col min="14358" max="14358" width="9.140625" style="1"/>
    <col min="14359" max="14359" width="13.28515625" style="1" customWidth="1"/>
    <col min="14360" max="14360" width="9.140625" style="1"/>
    <col min="14361" max="14361" width="13" style="1" bestFit="1" customWidth="1"/>
    <col min="14362" max="14363" width="9.140625" style="1"/>
    <col min="14364" max="14364" width="13.7109375" style="1" customWidth="1"/>
    <col min="14365" max="14598" width="9.140625" style="1"/>
    <col min="14599" max="14599" width="10.140625" style="1" bestFit="1" customWidth="1"/>
    <col min="14600" max="14603" width="9.140625" style="1"/>
    <col min="14604" max="14604" width="7" style="1" customWidth="1"/>
    <col min="14605" max="14605" width="8.140625" style="1" customWidth="1"/>
    <col min="14606" max="14606" width="14.7109375" style="1" customWidth="1"/>
    <col min="14607" max="14607" width="12.28515625" style="1" customWidth="1"/>
    <col min="14608" max="14608" width="16.7109375" style="1" customWidth="1"/>
    <col min="14609" max="14609" width="13.85546875" style="1" customWidth="1"/>
    <col min="14610" max="14610" width="6.28515625" style="1" customWidth="1"/>
    <col min="14611" max="14611" width="12.7109375" style="1" customWidth="1"/>
    <col min="14612" max="14612" width="6.28515625" style="1" customWidth="1"/>
    <col min="14613" max="14613" width="13.28515625" style="1" customWidth="1"/>
    <col min="14614" max="14614" width="9.140625" style="1"/>
    <col min="14615" max="14615" width="13.28515625" style="1" customWidth="1"/>
    <col min="14616" max="14616" width="9.140625" style="1"/>
    <col min="14617" max="14617" width="13" style="1" bestFit="1" customWidth="1"/>
    <col min="14618" max="14619" width="9.140625" style="1"/>
    <col min="14620" max="14620" width="13.7109375" style="1" customWidth="1"/>
    <col min="14621" max="14854" width="9.140625" style="1"/>
    <col min="14855" max="14855" width="10.140625" style="1" bestFit="1" customWidth="1"/>
    <col min="14856" max="14859" width="9.140625" style="1"/>
    <col min="14860" max="14860" width="7" style="1" customWidth="1"/>
    <col min="14861" max="14861" width="8.140625" style="1" customWidth="1"/>
    <col min="14862" max="14862" width="14.7109375" style="1" customWidth="1"/>
    <col min="14863" max="14863" width="12.28515625" style="1" customWidth="1"/>
    <col min="14864" max="14864" width="16.7109375" style="1" customWidth="1"/>
    <col min="14865" max="14865" width="13.85546875" style="1" customWidth="1"/>
    <col min="14866" max="14866" width="6.28515625" style="1" customWidth="1"/>
    <col min="14867" max="14867" width="12.7109375" style="1" customWidth="1"/>
    <col min="14868" max="14868" width="6.28515625" style="1" customWidth="1"/>
    <col min="14869" max="14869" width="13.28515625" style="1" customWidth="1"/>
    <col min="14870" max="14870" width="9.140625" style="1"/>
    <col min="14871" max="14871" width="13.28515625" style="1" customWidth="1"/>
    <col min="14872" max="14872" width="9.140625" style="1"/>
    <col min="14873" max="14873" width="13" style="1" bestFit="1" customWidth="1"/>
    <col min="14874" max="14875" width="9.140625" style="1"/>
    <col min="14876" max="14876" width="13.7109375" style="1" customWidth="1"/>
    <col min="14877" max="15110" width="9.140625" style="1"/>
    <col min="15111" max="15111" width="10.140625" style="1" bestFit="1" customWidth="1"/>
    <col min="15112" max="15115" width="9.140625" style="1"/>
    <col min="15116" max="15116" width="7" style="1" customWidth="1"/>
    <col min="15117" max="15117" width="8.140625" style="1" customWidth="1"/>
    <col min="15118" max="15118" width="14.7109375" style="1" customWidth="1"/>
    <col min="15119" max="15119" width="12.28515625" style="1" customWidth="1"/>
    <col min="15120" max="15120" width="16.7109375" style="1" customWidth="1"/>
    <col min="15121" max="15121" width="13.85546875" style="1" customWidth="1"/>
    <col min="15122" max="15122" width="6.28515625" style="1" customWidth="1"/>
    <col min="15123" max="15123" width="12.7109375" style="1" customWidth="1"/>
    <col min="15124" max="15124" width="6.28515625" style="1" customWidth="1"/>
    <col min="15125" max="15125" width="13.28515625" style="1" customWidth="1"/>
    <col min="15126" max="15126" width="9.140625" style="1"/>
    <col min="15127" max="15127" width="13.28515625" style="1" customWidth="1"/>
    <col min="15128" max="15128" width="9.140625" style="1"/>
    <col min="15129" max="15129" width="13" style="1" bestFit="1" customWidth="1"/>
    <col min="15130" max="15131" width="9.140625" style="1"/>
    <col min="15132" max="15132" width="13.7109375" style="1" customWidth="1"/>
    <col min="15133" max="15366" width="9.140625" style="1"/>
    <col min="15367" max="15367" width="10.140625" style="1" bestFit="1" customWidth="1"/>
    <col min="15368" max="15371" width="9.140625" style="1"/>
    <col min="15372" max="15372" width="7" style="1" customWidth="1"/>
    <col min="15373" max="15373" width="8.140625" style="1" customWidth="1"/>
    <col min="15374" max="15374" width="14.7109375" style="1" customWidth="1"/>
    <col min="15375" max="15375" width="12.28515625" style="1" customWidth="1"/>
    <col min="15376" max="15376" width="16.7109375" style="1" customWidth="1"/>
    <col min="15377" max="15377" width="13.85546875" style="1" customWidth="1"/>
    <col min="15378" max="15378" width="6.28515625" style="1" customWidth="1"/>
    <col min="15379" max="15379" width="12.7109375" style="1" customWidth="1"/>
    <col min="15380" max="15380" width="6.28515625" style="1" customWidth="1"/>
    <col min="15381" max="15381" width="13.28515625" style="1" customWidth="1"/>
    <col min="15382" max="15382" width="9.140625" style="1"/>
    <col min="15383" max="15383" width="13.28515625" style="1" customWidth="1"/>
    <col min="15384" max="15384" width="9.140625" style="1"/>
    <col min="15385" max="15385" width="13" style="1" bestFit="1" customWidth="1"/>
    <col min="15386" max="15387" width="9.140625" style="1"/>
    <col min="15388" max="15388" width="13.7109375" style="1" customWidth="1"/>
    <col min="15389" max="15622" width="9.140625" style="1"/>
    <col min="15623" max="15623" width="10.140625" style="1" bestFit="1" customWidth="1"/>
    <col min="15624" max="15627" width="9.140625" style="1"/>
    <col min="15628" max="15628" width="7" style="1" customWidth="1"/>
    <col min="15629" max="15629" width="8.140625" style="1" customWidth="1"/>
    <col min="15630" max="15630" width="14.7109375" style="1" customWidth="1"/>
    <col min="15631" max="15631" width="12.28515625" style="1" customWidth="1"/>
    <col min="15632" max="15632" width="16.7109375" style="1" customWidth="1"/>
    <col min="15633" max="15633" width="13.85546875" style="1" customWidth="1"/>
    <col min="15634" max="15634" width="6.28515625" style="1" customWidth="1"/>
    <col min="15635" max="15635" width="12.7109375" style="1" customWidth="1"/>
    <col min="15636" max="15636" width="6.28515625" style="1" customWidth="1"/>
    <col min="15637" max="15637" width="13.28515625" style="1" customWidth="1"/>
    <col min="15638" max="15638" width="9.140625" style="1"/>
    <col min="15639" max="15639" width="13.28515625" style="1" customWidth="1"/>
    <col min="15640" max="15640" width="9.140625" style="1"/>
    <col min="15641" max="15641" width="13" style="1" bestFit="1" customWidth="1"/>
    <col min="15642" max="15643" width="9.140625" style="1"/>
    <col min="15644" max="15644" width="13.7109375" style="1" customWidth="1"/>
    <col min="15645" max="15878" width="9.140625" style="1"/>
    <col min="15879" max="15879" width="10.140625" style="1" bestFit="1" customWidth="1"/>
    <col min="15880" max="15883" width="9.140625" style="1"/>
    <col min="15884" max="15884" width="7" style="1" customWidth="1"/>
    <col min="15885" max="15885" width="8.140625" style="1" customWidth="1"/>
    <col min="15886" max="15886" width="14.7109375" style="1" customWidth="1"/>
    <col min="15887" max="15887" width="12.28515625" style="1" customWidth="1"/>
    <col min="15888" max="15888" width="16.7109375" style="1" customWidth="1"/>
    <col min="15889" max="15889" width="13.85546875" style="1" customWidth="1"/>
    <col min="15890" max="15890" width="6.28515625" style="1" customWidth="1"/>
    <col min="15891" max="15891" width="12.7109375" style="1" customWidth="1"/>
    <col min="15892" max="15892" width="6.28515625" style="1" customWidth="1"/>
    <col min="15893" max="15893" width="13.28515625" style="1" customWidth="1"/>
    <col min="15894" max="15894" width="9.140625" style="1"/>
    <col min="15895" max="15895" width="13.28515625" style="1" customWidth="1"/>
    <col min="15896" max="15896" width="9.140625" style="1"/>
    <col min="15897" max="15897" width="13" style="1" bestFit="1" customWidth="1"/>
    <col min="15898" max="15899" width="9.140625" style="1"/>
    <col min="15900" max="15900" width="13.7109375" style="1" customWidth="1"/>
    <col min="15901" max="16134" width="9.140625" style="1"/>
    <col min="16135" max="16135" width="10.140625" style="1" bestFit="1" customWidth="1"/>
    <col min="16136" max="16139" width="9.140625" style="1"/>
    <col min="16140" max="16140" width="7" style="1" customWidth="1"/>
    <col min="16141" max="16141" width="8.140625" style="1" customWidth="1"/>
    <col min="16142" max="16142" width="14.7109375" style="1" customWidth="1"/>
    <col min="16143" max="16143" width="12.28515625" style="1" customWidth="1"/>
    <col min="16144" max="16144" width="16.7109375" style="1" customWidth="1"/>
    <col min="16145" max="16145" width="13.85546875" style="1" customWidth="1"/>
    <col min="16146" max="16146" width="6.28515625" style="1" customWidth="1"/>
    <col min="16147" max="16147" width="12.7109375" style="1" customWidth="1"/>
    <col min="16148" max="16148" width="6.28515625" style="1" customWidth="1"/>
    <col min="16149" max="16149" width="13.28515625" style="1" customWidth="1"/>
    <col min="16150" max="16150" width="9.140625" style="1"/>
    <col min="16151" max="16151" width="13.28515625" style="1" customWidth="1"/>
    <col min="16152" max="16152" width="9.140625" style="1"/>
    <col min="16153" max="16153" width="13" style="1" bestFit="1" customWidth="1"/>
    <col min="16154" max="16155" width="9.140625" style="1"/>
    <col min="16156" max="16156" width="13.7109375" style="1" customWidth="1"/>
    <col min="16157" max="16384" width="9.140625" style="1"/>
  </cols>
  <sheetData>
    <row r="21" spans="16:20" ht="23.25" customHeight="1">
      <c r="R21" s="20" t="s">
        <v>7</v>
      </c>
    </row>
    <row r="22" spans="16:20" ht="15" customHeight="1"/>
    <row r="23" spans="16:20" ht="15" customHeight="1">
      <c r="S23" s="229"/>
      <c r="T23" s="229"/>
    </row>
    <row r="24" spans="16:20" ht="15" customHeight="1">
      <c r="S24" s="229"/>
      <c r="T24" s="229"/>
    </row>
    <row r="25" spans="16:20" ht="15" customHeight="1">
      <c r="S25" s="229"/>
      <c r="T25" s="229"/>
    </row>
    <row r="26" spans="16:20" ht="15" customHeight="1">
      <c r="S26" s="229"/>
      <c r="T26" s="229"/>
    </row>
    <row r="27" spans="16:20" ht="15" customHeight="1">
      <c r="S27" s="229"/>
      <c r="T27" s="229"/>
    </row>
    <row r="28" spans="16:20" ht="45.75" customHeight="1">
      <c r="P28" s="21"/>
    </row>
    <row r="29" spans="16:20" ht="45.75" customHeight="1">
      <c r="P29" s="21"/>
    </row>
    <row r="30" spans="16:20" ht="14.45" customHeight="1"/>
    <row r="31" spans="16:20" ht="49.15" customHeight="1">
      <c r="R31" s="20" t="s">
        <v>8</v>
      </c>
    </row>
    <row r="32" spans="16:20" ht="21.75" customHeight="1">
      <c r="S32" s="229"/>
      <c r="T32" s="229"/>
    </row>
    <row r="33" spans="2:20" ht="40.5" customHeight="1">
      <c r="B33" s="3"/>
      <c r="C33" s="3"/>
      <c r="D33" s="3"/>
      <c r="E33" s="3"/>
      <c r="F33" s="3"/>
      <c r="S33" s="229"/>
      <c r="T33" s="229"/>
    </row>
    <row r="34" spans="2:20" ht="15" customHeight="1">
      <c r="B34" s="3"/>
      <c r="C34" s="3"/>
      <c r="D34" s="3"/>
      <c r="E34" s="3"/>
      <c r="F34" s="3"/>
      <c r="I34" s="3"/>
      <c r="J34" s="3"/>
      <c r="K34" s="3"/>
      <c r="L34" s="3"/>
      <c r="S34" s="229"/>
      <c r="T34" s="229"/>
    </row>
    <row r="35" spans="2:20" ht="37.5" customHeight="1">
      <c r="B35" s="3"/>
      <c r="C35" s="3"/>
      <c r="D35" s="3"/>
      <c r="E35" s="3"/>
      <c r="F35" s="3"/>
      <c r="G35" s="3"/>
      <c r="H35" s="3"/>
      <c r="I35" s="3"/>
      <c r="J35" s="3"/>
      <c r="K35" s="3"/>
      <c r="L35" s="3"/>
    </row>
    <row r="36" spans="2:20" ht="18.75" customHeight="1">
      <c r="B36" s="3"/>
      <c r="C36" s="3"/>
      <c r="D36" s="3"/>
      <c r="E36" s="3"/>
      <c r="F36" s="3"/>
      <c r="G36" s="22">
        <v>121</v>
      </c>
      <c r="H36" s="23"/>
      <c r="I36" s="3"/>
      <c r="J36" s="3"/>
      <c r="K36" s="3"/>
      <c r="L36" s="3"/>
    </row>
    <row r="37" spans="2:20" ht="36.75" customHeight="1">
      <c r="B37" s="3"/>
      <c r="C37" s="3"/>
      <c r="D37" s="3"/>
      <c r="E37" s="3"/>
      <c r="F37" s="3"/>
      <c r="I37" s="3"/>
      <c r="J37" s="3"/>
      <c r="K37" s="3"/>
      <c r="L37" s="3"/>
    </row>
    <row r="38" spans="2:20" ht="21" customHeight="1">
      <c r="B38" s="228"/>
      <c r="C38" s="228"/>
      <c r="D38" s="216" t="s">
        <v>9</v>
      </c>
      <c r="E38" s="228"/>
      <c r="F38" s="228"/>
      <c r="G38" s="216" t="s">
        <v>9</v>
      </c>
      <c r="H38" s="228"/>
      <c r="I38" s="228"/>
      <c r="J38" s="216" t="s">
        <v>9</v>
      </c>
      <c r="K38" s="228"/>
      <c r="L38" s="228"/>
      <c r="M38" s="216" t="s">
        <v>9</v>
      </c>
      <c r="N38" s="228"/>
      <c r="O38" s="216" t="s">
        <v>10</v>
      </c>
      <c r="P38" s="229"/>
    </row>
    <row r="39" spans="2:20" ht="39" customHeight="1">
      <c r="B39" s="228"/>
      <c r="C39" s="228"/>
      <c r="D39" s="216"/>
      <c r="E39" s="228"/>
      <c r="F39" s="228"/>
      <c r="G39" s="216"/>
      <c r="H39" s="228"/>
      <c r="I39" s="228"/>
      <c r="J39" s="216"/>
      <c r="K39" s="228"/>
      <c r="L39" s="228"/>
      <c r="M39" s="216"/>
      <c r="N39" s="228"/>
      <c r="O39" s="216"/>
      <c r="P39" s="229"/>
    </row>
    <row r="40" spans="2:20" ht="43.5" customHeight="1">
      <c r="C40" s="3"/>
      <c r="D40" s="3"/>
      <c r="E40" s="3"/>
      <c r="F40" s="3"/>
      <c r="G40" s="3"/>
      <c r="H40" s="3"/>
      <c r="I40" s="3"/>
      <c r="J40" s="3"/>
      <c r="K40" s="3"/>
      <c r="L40" s="3"/>
      <c r="M40" s="3"/>
    </row>
    <row r="41" spans="2:20" ht="25.5" customHeight="1">
      <c r="C41" s="3"/>
      <c r="D41" s="3"/>
      <c r="E41" s="3"/>
      <c r="F41" s="3"/>
      <c r="G41" s="3"/>
      <c r="H41" s="3"/>
      <c r="I41" s="3"/>
      <c r="J41" s="3"/>
      <c r="K41" s="176"/>
      <c r="L41" s="3"/>
      <c r="M41" s="3"/>
    </row>
    <row r="42" spans="2:20" ht="40.5" customHeight="1">
      <c r="C42" s="3"/>
      <c r="D42" s="3"/>
      <c r="E42" s="3"/>
      <c r="F42" s="3"/>
      <c r="G42" s="3"/>
      <c r="H42" s="3"/>
      <c r="I42" s="3"/>
      <c r="J42" s="3"/>
      <c r="K42" s="176"/>
      <c r="L42" s="3"/>
      <c r="M42" s="3"/>
    </row>
    <row r="43" spans="2:20" ht="27.75" customHeight="1">
      <c r="C43" s="3"/>
      <c r="D43" s="3"/>
      <c r="E43" s="177"/>
      <c r="F43" s="177"/>
      <c r="G43" s="177"/>
      <c r="H43" s="177"/>
      <c r="I43" s="3"/>
      <c r="J43" s="3"/>
      <c r="K43" s="3"/>
      <c r="L43" s="3"/>
      <c r="M43" s="3"/>
    </row>
    <row r="44" spans="2:20" ht="27" customHeight="1">
      <c r="C44" s="3"/>
      <c r="D44" s="3"/>
      <c r="E44" s="177"/>
      <c r="F44" s="177"/>
      <c r="G44" s="177"/>
      <c r="H44" s="177"/>
      <c r="I44" s="3"/>
      <c r="J44" s="3"/>
      <c r="K44" s="3"/>
      <c r="L44" s="3"/>
      <c r="M44" s="3"/>
      <c r="N44" s="3"/>
      <c r="O44" s="3"/>
      <c r="P44" s="3"/>
      <c r="Q44" s="3"/>
      <c r="R44" s="3"/>
      <c r="S44" s="3"/>
    </row>
    <row r="45" spans="2:20" ht="15" customHeight="1">
      <c r="C45" s="3"/>
      <c r="D45" s="3"/>
      <c r="E45" s="3"/>
      <c r="F45" s="3"/>
      <c r="G45" s="3"/>
      <c r="H45" s="3"/>
      <c r="I45" s="3"/>
      <c r="J45" s="3"/>
      <c r="K45" s="3"/>
      <c r="L45" s="3"/>
      <c r="M45" s="4"/>
      <c r="N45" s="6">
        <v>75</v>
      </c>
      <c r="O45" s="6"/>
      <c r="P45" s="6"/>
      <c r="Q45" s="4"/>
      <c r="R45" s="4"/>
      <c r="S45" s="3"/>
    </row>
    <row r="46" spans="2:20">
      <c r="M46" s="4"/>
      <c r="N46" s="6">
        <v>45</v>
      </c>
      <c r="O46" s="6"/>
      <c r="P46" s="6"/>
      <c r="Q46" s="4"/>
      <c r="R46" s="4"/>
    </row>
    <row r="47" spans="2:20">
      <c r="M47" s="4"/>
      <c r="N47" s="6">
        <v>25</v>
      </c>
      <c r="O47" s="6"/>
      <c r="P47" s="6"/>
      <c r="Q47" s="4"/>
      <c r="R47" s="4"/>
    </row>
    <row r="48" spans="2:20">
      <c r="M48" s="4"/>
      <c r="N48" s="6">
        <v>100</v>
      </c>
      <c r="O48" s="6"/>
      <c r="P48" s="6"/>
      <c r="Q48" s="4"/>
      <c r="R48" s="4"/>
    </row>
    <row r="49" spans="13:20">
      <c r="M49" s="4"/>
      <c r="N49" s="6">
        <v>100</v>
      </c>
      <c r="O49" s="6"/>
      <c r="P49" s="6"/>
      <c r="Q49" s="4"/>
      <c r="R49" s="4"/>
    </row>
    <row r="50" spans="13:20">
      <c r="M50" s="4"/>
      <c r="N50" s="5"/>
      <c r="O50" s="5"/>
      <c r="P50" s="4"/>
      <c r="Q50" s="4"/>
      <c r="R50" s="4"/>
    </row>
    <row r="51" spans="13:20">
      <c r="M51" s="4"/>
      <c r="N51" s="5"/>
      <c r="O51" s="5"/>
      <c r="P51" s="4"/>
      <c r="Q51" s="4"/>
      <c r="R51" s="4"/>
    </row>
    <row r="54" spans="13:20">
      <c r="T54" s="24"/>
    </row>
  </sheetData>
  <mergeCells count="16">
    <mergeCell ref="B38:C39"/>
    <mergeCell ref="D38:D39"/>
    <mergeCell ref="E38:F39"/>
    <mergeCell ref="G38:G39"/>
    <mergeCell ref="H38:I39"/>
    <mergeCell ref="K41:K42"/>
    <mergeCell ref="E43:F44"/>
    <mergeCell ref="G43:H44"/>
    <mergeCell ref="S23:T27"/>
    <mergeCell ref="S32:T34"/>
    <mergeCell ref="J38:J39"/>
    <mergeCell ref="K38:L39"/>
    <mergeCell ref="M38:M39"/>
    <mergeCell ref="N38:N39"/>
    <mergeCell ref="O38:O39"/>
    <mergeCell ref="P38:P39"/>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1:T54"/>
  <sheetViews>
    <sheetView zoomScale="60" zoomScaleNormal="60" workbookViewId="0"/>
  </sheetViews>
  <sheetFormatPr defaultColWidth="9.140625" defaultRowHeight="15"/>
  <cols>
    <col min="1" max="6" width="9.140625" style="1"/>
    <col min="7" max="7" width="10.140625" style="1" customWidth="1"/>
    <col min="8" max="11" width="9.140625" style="1"/>
    <col min="12" max="12" width="7" style="1" customWidth="1"/>
    <col min="13" max="13" width="8.140625" style="1" customWidth="1"/>
    <col min="14" max="14" width="14.7109375" style="1" customWidth="1"/>
    <col min="15" max="15" width="12.28515625" style="1" customWidth="1"/>
    <col min="16" max="16" width="16.7109375" style="1" customWidth="1"/>
    <col min="17" max="17" width="13.85546875" style="1" customWidth="1"/>
    <col min="18" max="18" width="6.28515625" style="1" customWidth="1"/>
    <col min="19" max="19" width="12.7109375" style="1" customWidth="1"/>
    <col min="20" max="20" width="6.28515625" style="1" customWidth="1"/>
    <col min="21" max="21" width="13.28515625" style="1" customWidth="1"/>
    <col min="22" max="22" width="9.140625" style="1"/>
    <col min="23" max="23" width="13.28515625" style="1" customWidth="1"/>
    <col min="24" max="24" width="9.140625" style="1"/>
    <col min="25" max="25" width="13" style="1" customWidth="1"/>
    <col min="26" max="27" width="9.140625" style="1"/>
    <col min="28" max="28" width="13.7109375" style="1" customWidth="1"/>
    <col min="29" max="262" width="9.140625" style="1"/>
    <col min="263" max="263" width="10.140625" style="1" customWidth="1"/>
    <col min="264" max="267" width="9.140625" style="1"/>
    <col min="268" max="268" width="7" style="1" customWidth="1"/>
    <col min="269" max="269" width="8.140625" style="1" customWidth="1"/>
    <col min="270" max="270" width="14.7109375" style="1" customWidth="1"/>
    <col min="271" max="271" width="12.28515625" style="1" customWidth="1"/>
    <col min="272" max="272" width="16.7109375" style="1" customWidth="1"/>
    <col min="273" max="273" width="13.85546875" style="1" customWidth="1"/>
    <col min="274" max="274" width="6.28515625" style="1" customWidth="1"/>
    <col min="275" max="275" width="12.7109375" style="1" customWidth="1"/>
    <col min="276" max="276" width="6.28515625" style="1" customWidth="1"/>
    <col min="277" max="277" width="13.28515625" style="1" customWidth="1"/>
    <col min="278" max="278" width="9.140625" style="1"/>
    <col min="279" max="279" width="13.28515625" style="1" customWidth="1"/>
    <col min="280" max="280" width="9.140625" style="1"/>
    <col min="281" max="281" width="13" style="1" customWidth="1"/>
    <col min="282" max="283" width="9.140625" style="1"/>
    <col min="284" max="284" width="13.7109375" style="1" customWidth="1"/>
    <col min="285" max="518" width="9.140625" style="1"/>
    <col min="519" max="519" width="10.140625" style="1" customWidth="1"/>
    <col min="520" max="523" width="9.140625" style="1"/>
    <col min="524" max="524" width="7" style="1" customWidth="1"/>
    <col min="525" max="525" width="8.140625" style="1" customWidth="1"/>
    <col min="526" max="526" width="14.7109375" style="1" customWidth="1"/>
    <col min="527" max="527" width="12.28515625" style="1" customWidth="1"/>
    <col min="528" max="528" width="16.7109375" style="1" customWidth="1"/>
    <col min="529" max="529" width="13.85546875" style="1" customWidth="1"/>
    <col min="530" max="530" width="6.28515625" style="1" customWidth="1"/>
    <col min="531" max="531" width="12.7109375" style="1" customWidth="1"/>
    <col min="532" max="532" width="6.28515625" style="1" customWidth="1"/>
    <col min="533" max="533" width="13.28515625" style="1" customWidth="1"/>
    <col min="534" max="534" width="9.140625" style="1"/>
    <col min="535" max="535" width="13.28515625" style="1" customWidth="1"/>
    <col min="536" max="536" width="9.140625" style="1"/>
    <col min="537" max="537" width="13" style="1" customWidth="1"/>
    <col min="538" max="539" width="9.140625" style="1"/>
    <col min="540" max="540" width="13.7109375" style="1" customWidth="1"/>
    <col min="541" max="774" width="9.140625" style="1"/>
    <col min="775" max="775" width="10.140625" style="1" customWidth="1"/>
    <col min="776" max="779" width="9.140625" style="1"/>
    <col min="780" max="780" width="7" style="1" customWidth="1"/>
    <col min="781" max="781" width="8.140625" style="1" customWidth="1"/>
    <col min="782" max="782" width="14.7109375" style="1" customWidth="1"/>
    <col min="783" max="783" width="12.28515625" style="1" customWidth="1"/>
    <col min="784" max="784" width="16.7109375" style="1" customWidth="1"/>
    <col min="785" max="785" width="13.85546875" style="1" customWidth="1"/>
    <col min="786" max="786" width="6.28515625" style="1" customWidth="1"/>
    <col min="787" max="787" width="12.7109375" style="1" customWidth="1"/>
    <col min="788" max="788" width="6.28515625" style="1" customWidth="1"/>
    <col min="789" max="789" width="13.28515625" style="1" customWidth="1"/>
    <col min="790" max="790" width="9.140625" style="1"/>
    <col min="791" max="791" width="13.28515625" style="1" customWidth="1"/>
    <col min="792" max="792" width="9.140625" style="1"/>
    <col min="793" max="793" width="13" style="1" customWidth="1"/>
    <col min="794" max="795" width="9.140625" style="1"/>
    <col min="796" max="796" width="13.7109375" style="1" customWidth="1"/>
    <col min="797" max="1030" width="9.140625" style="1"/>
    <col min="1031" max="1031" width="10.140625" style="1" customWidth="1"/>
    <col min="1032" max="1035" width="9.140625" style="1"/>
    <col min="1036" max="1036" width="7" style="1" customWidth="1"/>
    <col min="1037" max="1037" width="8.140625" style="1" customWidth="1"/>
    <col min="1038" max="1038" width="14.7109375" style="1" customWidth="1"/>
    <col min="1039" max="1039" width="12.28515625" style="1" customWidth="1"/>
    <col min="1040" max="1040" width="16.7109375" style="1" customWidth="1"/>
    <col min="1041" max="1041" width="13.85546875" style="1" customWidth="1"/>
    <col min="1042" max="1042" width="6.28515625" style="1" customWidth="1"/>
    <col min="1043" max="1043" width="12.7109375" style="1" customWidth="1"/>
    <col min="1044" max="1044" width="6.28515625" style="1" customWidth="1"/>
    <col min="1045" max="1045" width="13.28515625" style="1" customWidth="1"/>
    <col min="1046" max="1046" width="9.140625" style="1"/>
    <col min="1047" max="1047" width="13.28515625" style="1" customWidth="1"/>
    <col min="1048" max="1048" width="9.140625" style="1"/>
    <col min="1049" max="1049" width="13" style="1" customWidth="1"/>
    <col min="1050" max="1051" width="9.140625" style="1"/>
    <col min="1052" max="1052" width="13.7109375" style="1" customWidth="1"/>
    <col min="1053" max="1286" width="9.140625" style="1"/>
    <col min="1287" max="1287" width="10.140625" style="1" customWidth="1"/>
    <col min="1288" max="1291" width="9.140625" style="1"/>
    <col min="1292" max="1292" width="7" style="1" customWidth="1"/>
    <col min="1293" max="1293" width="8.140625" style="1" customWidth="1"/>
    <col min="1294" max="1294" width="14.7109375" style="1" customWidth="1"/>
    <col min="1295" max="1295" width="12.28515625" style="1" customWidth="1"/>
    <col min="1296" max="1296" width="16.7109375" style="1" customWidth="1"/>
    <col min="1297" max="1297" width="13.85546875" style="1" customWidth="1"/>
    <col min="1298" max="1298" width="6.28515625" style="1" customWidth="1"/>
    <col min="1299" max="1299" width="12.7109375" style="1" customWidth="1"/>
    <col min="1300" max="1300" width="6.28515625" style="1" customWidth="1"/>
    <col min="1301" max="1301" width="13.28515625" style="1" customWidth="1"/>
    <col min="1302" max="1302" width="9.140625" style="1"/>
    <col min="1303" max="1303" width="13.28515625" style="1" customWidth="1"/>
    <col min="1304" max="1304" width="9.140625" style="1"/>
    <col min="1305" max="1305" width="13" style="1" customWidth="1"/>
    <col min="1306" max="1307" width="9.140625" style="1"/>
    <col min="1308" max="1308" width="13.7109375" style="1" customWidth="1"/>
    <col min="1309" max="1542" width="9.140625" style="1"/>
    <col min="1543" max="1543" width="10.140625" style="1" customWidth="1"/>
    <col min="1544" max="1547" width="9.140625" style="1"/>
    <col min="1548" max="1548" width="7" style="1" customWidth="1"/>
    <col min="1549" max="1549" width="8.140625" style="1" customWidth="1"/>
    <col min="1550" max="1550" width="14.7109375" style="1" customWidth="1"/>
    <col min="1551" max="1551" width="12.28515625" style="1" customWidth="1"/>
    <col min="1552" max="1552" width="16.7109375" style="1" customWidth="1"/>
    <col min="1553" max="1553" width="13.85546875" style="1" customWidth="1"/>
    <col min="1554" max="1554" width="6.28515625" style="1" customWidth="1"/>
    <col min="1555" max="1555" width="12.7109375" style="1" customWidth="1"/>
    <col min="1556" max="1556" width="6.28515625" style="1" customWidth="1"/>
    <col min="1557" max="1557" width="13.28515625" style="1" customWidth="1"/>
    <col min="1558" max="1558" width="9.140625" style="1"/>
    <col min="1559" max="1559" width="13.28515625" style="1" customWidth="1"/>
    <col min="1560" max="1560" width="9.140625" style="1"/>
    <col min="1561" max="1561" width="13" style="1" customWidth="1"/>
    <col min="1562" max="1563" width="9.140625" style="1"/>
    <col min="1564" max="1564" width="13.7109375" style="1" customWidth="1"/>
    <col min="1565" max="1798" width="9.140625" style="1"/>
    <col min="1799" max="1799" width="10.140625" style="1" customWidth="1"/>
    <col min="1800" max="1803" width="9.140625" style="1"/>
    <col min="1804" max="1804" width="7" style="1" customWidth="1"/>
    <col min="1805" max="1805" width="8.140625" style="1" customWidth="1"/>
    <col min="1806" max="1806" width="14.7109375" style="1" customWidth="1"/>
    <col min="1807" max="1807" width="12.28515625" style="1" customWidth="1"/>
    <col min="1808" max="1808" width="16.7109375" style="1" customWidth="1"/>
    <col min="1809" max="1809" width="13.85546875" style="1" customWidth="1"/>
    <col min="1810" max="1810" width="6.28515625" style="1" customWidth="1"/>
    <col min="1811" max="1811" width="12.7109375" style="1" customWidth="1"/>
    <col min="1812" max="1812" width="6.28515625" style="1" customWidth="1"/>
    <col min="1813" max="1813" width="13.28515625" style="1" customWidth="1"/>
    <col min="1814" max="1814" width="9.140625" style="1"/>
    <col min="1815" max="1815" width="13.28515625" style="1" customWidth="1"/>
    <col min="1816" max="1816" width="9.140625" style="1"/>
    <col min="1817" max="1817" width="13" style="1" customWidth="1"/>
    <col min="1818" max="1819" width="9.140625" style="1"/>
    <col min="1820" max="1820" width="13.7109375" style="1" customWidth="1"/>
    <col min="1821" max="2054" width="9.140625" style="1"/>
    <col min="2055" max="2055" width="10.140625" style="1" customWidth="1"/>
    <col min="2056" max="2059" width="9.140625" style="1"/>
    <col min="2060" max="2060" width="7" style="1" customWidth="1"/>
    <col min="2061" max="2061" width="8.140625" style="1" customWidth="1"/>
    <col min="2062" max="2062" width="14.7109375" style="1" customWidth="1"/>
    <col min="2063" max="2063" width="12.28515625" style="1" customWidth="1"/>
    <col min="2064" max="2064" width="16.7109375" style="1" customWidth="1"/>
    <col min="2065" max="2065" width="13.85546875" style="1" customWidth="1"/>
    <col min="2066" max="2066" width="6.28515625" style="1" customWidth="1"/>
    <col min="2067" max="2067" width="12.7109375" style="1" customWidth="1"/>
    <col min="2068" max="2068" width="6.28515625" style="1" customWidth="1"/>
    <col min="2069" max="2069" width="13.28515625" style="1" customWidth="1"/>
    <col min="2070" max="2070" width="9.140625" style="1"/>
    <col min="2071" max="2071" width="13.28515625" style="1" customWidth="1"/>
    <col min="2072" max="2072" width="9.140625" style="1"/>
    <col min="2073" max="2073" width="13" style="1" customWidth="1"/>
    <col min="2074" max="2075" width="9.140625" style="1"/>
    <col min="2076" max="2076" width="13.7109375" style="1" customWidth="1"/>
    <col min="2077" max="2310" width="9.140625" style="1"/>
    <col min="2311" max="2311" width="10.140625" style="1" customWidth="1"/>
    <col min="2312" max="2315" width="9.140625" style="1"/>
    <col min="2316" max="2316" width="7" style="1" customWidth="1"/>
    <col min="2317" max="2317" width="8.140625" style="1" customWidth="1"/>
    <col min="2318" max="2318" width="14.7109375" style="1" customWidth="1"/>
    <col min="2319" max="2319" width="12.28515625" style="1" customWidth="1"/>
    <col min="2320" max="2320" width="16.7109375" style="1" customWidth="1"/>
    <col min="2321" max="2321" width="13.85546875" style="1" customWidth="1"/>
    <col min="2322" max="2322" width="6.28515625" style="1" customWidth="1"/>
    <col min="2323" max="2323" width="12.7109375" style="1" customWidth="1"/>
    <col min="2324" max="2324" width="6.28515625" style="1" customWidth="1"/>
    <col min="2325" max="2325" width="13.28515625" style="1" customWidth="1"/>
    <col min="2326" max="2326" width="9.140625" style="1"/>
    <col min="2327" max="2327" width="13.28515625" style="1" customWidth="1"/>
    <col min="2328" max="2328" width="9.140625" style="1"/>
    <col min="2329" max="2329" width="13" style="1" customWidth="1"/>
    <col min="2330" max="2331" width="9.140625" style="1"/>
    <col min="2332" max="2332" width="13.7109375" style="1" customWidth="1"/>
    <col min="2333" max="2566" width="9.140625" style="1"/>
    <col min="2567" max="2567" width="10.140625" style="1" customWidth="1"/>
    <col min="2568" max="2571" width="9.140625" style="1"/>
    <col min="2572" max="2572" width="7" style="1" customWidth="1"/>
    <col min="2573" max="2573" width="8.140625" style="1" customWidth="1"/>
    <col min="2574" max="2574" width="14.7109375" style="1" customWidth="1"/>
    <col min="2575" max="2575" width="12.28515625" style="1" customWidth="1"/>
    <col min="2576" max="2576" width="16.7109375" style="1" customWidth="1"/>
    <col min="2577" max="2577" width="13.85546875" style="1" customWidth="1"/>
    <col min="2578" max="2578" width="6.28515625" style="1" customWidth="1"/>
    <col min="2579" max="2579" width="12.7109375" style="1" customWidth="1"/>
    <col min="2580" max="2580" width="6.28515625" style="1" customWidth="1"/>
    <col min="2581" max="2581" width="13.28515625" style="1" customWidth="1"/>
    <col min="2582" max="2582" width="9.140625" style="1"/>
    <col min="2583" max="2583" width="13.28515625" style="1" customWidth="1"/>
    <col min="2584" max="2584" width="9.140625" style="1"/>
    <col min="2585" max="2585" width="13" style="1" customWidth="1"/>
    <col min="2586" max="2587" width="9.140625" style="1"/>
    <col min="2588" max="2588" width="13.7109375" style="1" customWidth="1"/>
    <col min="2589" max="2822" width="9.140625" style="1"/>
    <col min="2823" max="2823" width="10.140625" style="1" customWidth="1"/>
    <col min="2824" max="2827" width="9.140625" style="1"/>
    <col min="2828" max="2828" width="7" style="1" customWidth="1"/>
    <col min="2829" max="2829" width="8.140625" style="1" customWidth="1"/>
    <col min="2830" max="2830" width="14.7109375" style="1" customWidth="1"/>
    <col min="2831" max="2831" width="12.28515625" style="1" customWidth="1"/>
    <col min="2832" max="2832" width="16.7109375" style="1" customWidth="1"/>
    <col min="2833" max="2833" width="13.85546875" style="1" customWidth="1"/>
    <col min="2834" max="2834" width="6.28515625" style="1" customWidth="1"/>
    <col min="2835" max="2835" width="12.7109375" style="1" customWidth="1"/>
    <col min="2836" max="2836" width="6.28515625" style="1" customWidth="1"/>
    <col min="2837" max="2837" width="13.28515625" style="1" customWidth="1"/>
    <col min="2838" max="2838" width="9.140625" style="1"/>
    <col min="2839" max="2839" width="13.28515625" style="1" customWidth="1"/>
    <col min="2840" max="2840" width="9.140625" style="1"/>
    <col min="2841" max="2841" width="13" style="1" customWidth="1"/>
    <col min="2842" max="2843" width="9.140625" style="1"/>
    <col min="2844" max="2844" width="13.7109375" style="1" customWidth="1"/>
    <col min="2845" max="3078" width="9.140625" style="1"/>
    <col min="3079" max="3079" width="10.140625" style="1" customWidth="1"/>
    <col min="3080" max="3083" width="9.140625" style="1"/>
    <col min="3084" max="3084" width="7" style="1" customWidth="1"/>
    <col min="3085" max="3085" width="8.140625" style="1" customWidth="1"/>
    <col min="3086" max="3086" width="14.7109375" style="1" customWidth="1"/>
    <col min="3087" max="3087" width="12.28515625" style="1" customWidth="1"/>
    <col min="3088" max="3088" width="16.7109375" style="1" customWidth="1"/>
    <col min="3089" max="3089" width="13.85546875" style="1" customWidth="1"/>
    <col min="3090" max="3090" width="6.28515625" style="1" customWidth="1"/>
    <col min="3091" max="3091" width="12.7109375" style="1" customWidth="1"/>
    <col min="3092" max="3092" width="6.28515625" style="1" customWidth="1"/>
    <col min="3093" max="3093" width="13.28515625" style="1" customWidth="1"/>
    <col min="3094" max="3094" width="9.140625" style="1"/>
    <col min="3095" max="3095" width="13.28515625" style="1" customWidth="1"/>
    <col min="3096" max="3096" width="9.140625" style="1"/>
    <col min="3097" max="3097" width="13" style="1" customWidth="1"/>
    <col min="3098" max="3099" width="9.140625" style="1"/>
    <col min="3100" max="3100" width="13.7109375" style="1" customWidth="1"/>
    <col min="3101" max="3334" width="9.140625" style="1"/>
    <col min="3335" max="3335" width="10.140625" style="1" customWidth="1"/>
    <col min="3336" max="3339" width="9.140625" style="1"/>
    <col min="3340" max="3340" width="7" style="1" customWidth="1"/>
    <col min="3341" max="3341" width="8.140625" style="1" customWidth="1"/>
    <col min="3342" max="3342" width="14.7109375" style="1" customWidth="1"/>
    <col min="3343" max="3343" width="12.28515625" style="1" customWidth="1"/>
    <col min="3344" max="3344" width="16.7109375" style="1" customWidth="1"/>
    <col min="3345" max="3345" width="13.85546875" style="1" customWidth="1"/>
    <col min="3346" max="3346" width="6.28515625" style="1" customWidth="1"/>
    <col min="3347" max="3347" width="12.7109375" style="1" customWidth="1"/>
    <col min="3348" max="3348" width="6.28515625" style="1" customWidth="1"/>
    <col min="3349" max="3349" width="13.28515625" style="1" customWidth="1"/>
    <col min="3350" max="3350" width="9.140625" style="1"/>
    <col min="3351" max="3351" width="13.28515625" style="1" customWidth="1"/>
    <col min="3352" max="3352" width="9.140625" style="1"/>
    <col min="3353" max="3353" width="13" style="1" customWidth="1"/>
    <col min="3354" max="3355" width="9.140625" style="1"/>
    <col min="3356" max="3356" width="13.7109375" style="1" customWidth="1"/>
    <col min="3357" max="3590" width="9.140625" style="1"/>
    <col min="3591" max="3591" width="10.140625" style="1" customWidth="1"/>
    <col min="3592" max="3595" width="9.140625" style="1"/>
    <col min="3596" max="3596" width="7" style="1" customWidth="1"/>
    <col min="3597" max="3597" width="8.140625" style="1" customWidth="1"/>
    <col min="3598" max="3598" width="14.7109375" style="1" customWidth="1"/>
    <col min="3599" max="3599" width="12.28515625" style="1" customWidth="1"/>
    <col min="3600" max="3600" width="16.7109375" style="1" customWidth="1"/>
    <col min="3601" max="3601" width="13.85546875" style="1" customWidth="1"/>
    <col min="3602" max="3602" width="6.28515625" style="1" customWidth="1"/>
    <col min="3603" max="3603" width="12.7109375" style="1" customWidth="1"/>
    <col min="3604" max="3604" width="6.28515625" style="1" customWidth="1"/>
    <col min="3605" max="3605" width="13.28515625" style="1" customWidth="1"/>
    <col min="3606" max="3606" width="9.140625" style="1"/>
    <col min="3607" max="3607" width="13.28515625" style="1" customWidth="1"/>
    <col min="3608" max="3608" width="9.140625" style="1"/>
    <col min="3609" max="3609" width="13" style="1" customWidth="1"/>
    <col min="3610" max="3611" width="9.140625" style="1"/>
    <col min="3612" max="3612" width="13.7109375" style="1" customWidth="1"/>
    <col min="3613" max="3846" width="9.140625" style="1"/>
    <col min="3847" max="3847" width="10.140625" style="1" customWidth="1"/>
    <col min="3848" max="3851" width="9.140625" style="1"/>
    <col min="3852" max="3852" width="7" style="1" customWidth="1"/>
    <col min="3853" max="3853" width="8.140625" style="1" customWidth="1"/>
    <col min="3854" max="3854" width="14.7109375" style="1" customWidth="1"/>
    <col min="3855" max="3855" width="12.28515625" style="1" customWidth="1"/>
    <col min="3856" max="3856" width="16.7109375" style="1" customWidth="1"/>
    <col min="3857" max="3857" width="13.85546875" style="1" customWidth="1"/>
    <col min="3858" max="3858" width="6.28515625" style="1" customWidth="1"/>
    <col min="3859" max="3859" width="12.7109375" style="1" customWidth="1"/>
    <col min="3860" max="3860" width="6.28515625" style="1" customWidth="1"/>
    <col min="3861" max="3861" width="13.28515625" style="1" customWidth="1"/>
    <col min="3862" max="3862" width="9.140625" style="1"/>
    <col min="3863" max="3863" width="13.28515625" style="1" customWidth="1"/>
    <col min="3864" max="3864" width="9.140625" style="1"/>
    <col min="3865" max="3865" width="13" style="1" customWidth="1"/>
    <col min="3866" max="3867" width="9.140625" style="1"/>
    <col min="3868" max="3868" width="13.7109375" style="1" customWidth="1"/>
    <col min="3869" max="4102" width="9.140625" style="1"/>
    <col min="4103" max="4103" width="10.140625" style="1" customWidth="1"/>
    <col min="4104" max="4107" width="9.140625" style="1"/>
    <col min="4108" max="4108" width="7" style="1" customWidth="1"/>
    <col min="4109" max="4109" width="8.140625" style="1" customWidth="1"/>
    <col min="4110" max="4110" width="14.7109375" style="1" customWidth="1"/>
    <col min="4111" max="4111" width="12.28515625" style="1" customWidth="1"/>
    <col min="4112" max="4112" width="16.7109375" style="1" customWidth="1"/>
    <col min="4113" max="4113" width="13.85546875" style="1" customWidth="1"/>
    <col min="4114" max="4114" width="6.28515625" style="1" customWidth="1"/>
    <col min="4115" max="4115" width="12.7109375" style="1" customWidth="1"/>
    <col min="4116" max="4116" width="6.28515625" style="1" customWidth="1"/>
    <col min="4117" max="4117" width="13.28515625" style="1" customWidth="1"/>
    <col min="4118" max="4118" width="9.140625" style="1"/>
    <col min="4119" max="4119" width="13.28515625" style="1" customWidth="1"/>
    <col min="4120" max="4120" width="9.140625" style="1"/>
    <col min="4121" max="4121" width="13" style="1" customWidth="1"/>
    <col min="4122" max="4123" width="9.140625" style="1"/>
    <col min="4124" max="4124" width="13.7109375" style="1" customWidth="1"/>
    <col min="4125" max="4358" width="9.140625" style="1"/>
    <col min="4359" max="4359" width="10.140625" style="1" customWidth="1"/>
    <col min="4360" max="4363" width="9.140625" style="1"/>
    <col min="4364" max="4364" width="7" style="1" customWidth="1"/>
    <col min="4365" max="4365" width="8.140625" style="1" customWidth="1"/>
    <col min="4366" max="4366" width="14.7109375" style="1" customWidth="1"/>
    <col min="4367" max="4367" width="12.28515625" style="1" customWidth="1"/>
    <col min="4368" max="4368" width="16.7109375" style="1" customWidth="1"/>
    <col min="4369" max="4369" width="13.85546875" style="1" customWidth="1"/>
    <col min="4370" max="4370" width="6.28515625" style="1" customWidth="1"/>
    <col min="4371" max="4371" width="12.7109375" style="1" customWidth="1"/>
    <col min="4372" max="4372" width="6.28515625" style="1" customWidth="1"/>
    <col min="4373" max="4373" width="13.28515625" style="1" customWidth="1"/>
    <col min="4374" max="4374" width="9.140625" style="1"/>
    <col min="4375" max="4375" width="13.28515625" style="1" customWidth="1"/>
    <col min="4376" max="4376" width="9.140625" style="1"/>
    <col min="4377" max="4377" width="13" style="1" customWidth="1"/>
    <col min="4378" max="4379" width="9.140625" style="1"/>
    <col min="4380" max="4380" width="13.7109375" style="1" customWidth="1"/>
    <col min="4381" max="4614" width="9.140625" style="1"/>
    <col min="4615" max="4615" width="10.140625" style="1" customWidth="1"/>
    <col min="4616" max="4619" width="9.140625" style="1"/>
    <col min="4620" max="4620" width="7" style="1" customWidth="1"/>
    <col min="4621" max="4621" width="8.140625" style="1" customWidth="1"/>
    <col min="4622" max="4622" width="14.7109375" style="1" customWidth="1"/>
    <col min="4623" max="4623" width="12.28515625" style="1" customWidth="1"/>
    <col min="4624" max="4624" width="16.7109375" style="1" customWidth="1"/>
    <col min="4625" max="4625" width="13.85546875" style="1" customWidth="1"/>
    <col min="4626" max="4626" width="6.28515625" style="1" customWidth="1"/>
    <col min="4627" max="4627" width="12.7109375" style="1" customWidth="1"/>
    <col min="4628" max="4628" width="6.28515625" style="1" customWidth="1"/>
    <col min="4629" max="4629" width="13.28515625" style="1" customWidth="1"/>
    <col min="4630" max="4630" width="9.140625" style="1"/>
    <col min="4631" max="4631" width="13.28515625" style="1" customWidth="1"/>
    <col min="4632" max="4632" width="9.140625" style="1"/>
    <col min="4633" max="4633" width="13" style="1" customWidth="1"/>
    <col min="4634" max="4635" width="9.140625" style="1"/>
    <col min="4636" max="4636" width="13.7109375" style="1" customWidth="1"/>
    <col min="4637" max="4870" width="9.140625" style="1"/>
    <col min="4871" max="4871" width="10.140625" style="1" customWidth="1"/>
    <col min="4872" max="4875" width="9.140625" style="1"/>
    <col min="4876" max="4876" width="7" style="1" customWidth="1"/>
    <col min="4877" max="4877" width="8.140625" style="1" customWidth="1"/>
    <col min="4878" max="4878" width="14.7109375" style="1" customWidth="1"/>
    <col min="4879" max="4879" width="12.28515625" style="1" customWidth="1"/>
    <col min="4880" max="4880" width="16.7109375" style="1" customWidth="1"/>
    <col min="4881" max="4881" width="13.85546875" style="1" customWidth="1"/>
    <col min="4882" max="4882" width="6.28515625" style="1" customWidth="1"/>
    <col min="4883" max="4883" width="12.7109375" style="1" customWidth="1"/>
    <col min="4884" max="4884" width="6.28515625" style="1" customWidth="1"/>
    <col min="4885" max="4885" width="13.28515625" style="1" customWidth="1"/>
    <col min="4886" max="4886" width="9.140625" style="1"/>
    <col min="4887" max="4887" width="13.28515625" style="1" customWidth="1"/>
    <col min="4888" max="4888" width="9.140625" style="1"/>
    <col min="4889" max="4889" width="13" style="1" customWidth="1"/>
    <col min="4890" max="4891" width="9.140625" style="1"/>
    <col min="4892" max="4892" width="13.7109375" style="1" customWidth="1"/>
    <col min="4893" max="5126" width="9.140625" style="1"/>
    <col min="5127" max="5127" width="10.140625" style="1" customWidth="1"/>
    <col min="5128" max="5131" width="9.140625" style="1"/>
    <col min="5132" max="5132" width="7" style="1" customWidth="1"/>
    <col min="5133" max="5133" width="8.140625" style="1" customWidth="1"/>
    <col min="5134" max="5134" width="14.7109375" style="1" customWidth="1"/>
    <col min="5135" max="5135" width="12.28515625" style="1" customWidth="1"/>
    <col min="5136" max="5136" width="16.7109375" style="1" customWidth="1"/>
    <col min="5137" max="5137" width="13.85546875" style="1" customWidth="1"/>
    <col min="5138" max="5138" width="6.28515625" style="1" customWidth="1"/>
    <col min="5139" max="5139" width="12.7109375" style="1" customWidth="1"/>
    <col min="5140" max="5140" width="6.28515625" style="1" customWidth="1"/>
    <col min="5141" max="5141" width="13.28515625" style="1" customWidth="1"/>
    <col min="5142" max="5142" width="9.140625" style="1"/>
    <col min="5143" max="5143" width="13.28515625" style="1" customWidth="1"/>
    <col min="5144" max="5144" width="9.140625" style="1"/>
    <col min="5145" max="5145" width="13" style="1" customWidth="1"/>
    <col min="5146" max="5147" width="9.140625" style="1"/>
    <col min="5148" max="5148" width="13.7109375" style="1" customWidth="1"/>
    <col min="5149" max="5382" width="9.140625" style="1"/>
    <col min="5383" max="5383" width="10.140625" style="1" customWidth="1"/>
    <col min="5384" max="5387" width="9.140625" style="1"/>
    <col min="5388" max="5388" width="7" style="1" customWidth="1"/>
    <col min="5389" max="5389" width="8.140625" style="1" customWidth="1"/>
    <col min="5390" max="5390" width="14.7109375" style="1" customWidth="1"/>
    <col min="5391" max="5391" width="12.28515625" style="1" customWidth="1"/>
    <col min="5392" max="5392" width="16.7109375" style="1" customWidth="1"/>
    <col min="5393" max="5393" width="13.85546875" style="1" customWidth="1"/>
    <col min="5394" max="5394" width="6.28515625" style="1" customWidth="1"/>
    <col min="5395" max="5395" width="12.7109375" style="1" customWidth="1"/>
    <col min="5396" max="5396" width="6.28515625" style="1" customWidth="1"/>
    <col min="5397" max="5397" width="13.28515625" style="1" customWidth="1"/>
    <col min="5398" max="5398" width="9.140625" style="1"/>
    <col min="5399" max="5399" width="13.28515625" style="1" customWidth="1"/>
    <col min="5400" max="5400" width="9.140625" style="1"/>
    <col min="5401" max="5401" width="13" style="1" customWidth="1"/>
    <col min="5402" max="5403" width="9.140625" style="1"/>
    <col min="5404" max="5404" width="13.7109375" style="1" customWidth="1"/>
    <col min="5405" max="5638" width="9.140625" style="1"/>
    <col min="5639" max="5639" width="10.140625" style="1" customWidth="1"/>
    <col min="5640" max="5643" width="9.140625" style="1"/>
    <col min="5644" max="5644" width="7" style="1" customWidth="1"/>
    <col min="5645" max="5645" width="8.140625" style="1" customWidth="1"/>
    <col min="5646" max="5646" width="14.7109375" style="1" customWidth="1"/>
    <col min="5647" max="5647" width="12.28515625" style="1" customWidth="1"/>
    <col min="5648" max="5648" width="16.7109375" style="1" customWidth="1"/>
    <col min="5649" max="5649" width="13.85546875" style="1" customWidth="1"/>
    <col min="5650" max="5650" width="6.28515625" style="1" customWidth="1"/>
    <col min="5651" max="5651" width="12.7109375" style="1" customWidth="1"/>
    <col min="5652" max="5652" width="6.28515625" style="1" customWidth="1"/>
    <col min="5653" max="5653" width="13.28515625" style="1" customWidth="1"/>
    <col min="5654" max="5654" width="9.140625" style="1"/>
    <col min="5655" max="5655" width="13.28515625" style="1" customWidth="1"/>
    <col min="5656" max="5656" width="9.140625" style="1"/>
    <col min="5657" max="5657" width="13" style="1" customWidth="1"/>
    <col min="5658" max="5659" width="9.140625" style="1"/>
    <col min="5660" max="5660" width="13.7109375" style="1" customWidth="1"/>
    <col min="5661" max="5894" width="9.140625" style="1"/>
    <col min="5895" max="5895" width="10.140625" style="1" customWidth="1"/>
    <col min="5896" max="5899" width="9.140625" style="1"/>
    <col min="5900" max="5900" width="7" style="1" customWidth="1"/>
    <col min="5901" max="5901" width="8.140625" style="1" customWidth="1"/>
    <col min="5902" max="5902" width="14.7109375" style="1" customWidth="1"/>
    <col min="5903" max="5903" width="12.28515625" style="1" customWidth="1"/>
    <col min="5904" max="5904" width="16.7109375" style="1" customWidth="1"/>
    <col min="5905" max="5905" width="13.85546875" style="1" customWidth="1"/>
    <col min="5906" max="5906" width="6.28515625" style="1" customWidth="1"/>
    <col min="5907" max="5907" width="12.7109375" style="1" customWidth="1"/>
    <col min="5908" max="5908" width="6.28515625" style="1" customWidth="1"/>
    <col min="5909" max="5909" width="13.28515625" style="1" customWidth="1"/>
    <col min="5910" max="5910" width="9.140625" style="1"/>
    <col min="5911" max="5911" width="13.28515625" style="1" customWidth="1"/>
    <col min="5912" max="5912" width="9.140625" style="1"/>
    <col min="5913" max="5913" width="13" style="1" customWidth="1"/>
    <col min="5914" max="5915" width="9.140625" style="1"/>
    <col min="5916" max="5916" width="13.7109375" style="1" customWidth="1"/>
    <col min="5917" max="6150" width="9.140625" style="1"/>
    <col min="6151" max="6151" width="10.140625" style="1" customWidth="1"/>
    <col min="6152" max="6155" width="9.140625" style="1"/>
    <col min="6156" max="6156" width="7" style="1" customWidth="1"/>
    <col min="6157" max="6157" width="8.140625" style="1" customWidth="1"/>
    <col min="6158" max="6158" width="14.7109375" style="1" customWidth="1"/>
    <col min="6159" max="6159" width="12.28515625" style="1" customWidth="1"/>
    <col min="6160" max="6160" width="16.7109375" style="1" customWidth="1"/>
    <col min="6161" max="6161" width="13.85546875" style="1" customWidth="1"/>
    <col min="6162" max="6162" width="6.28515625" style="1" customWidth="1"/>
    <col min="6163" max="6163" width="12.7109375" style="1" customWidth="1"/>
    <col min="6164" max="6164" width="6.28515625" style="1" customWidth="1"/>
    <col min="6165" max="6165" width="13.28515625" style="1" customWidth="1"/>
    <col min="6166" max="6166" width="9.140625" style="1"/>
    <col min="6167" max="6167" width="13.28515625" style="1" customWidth="1"/>
    <col min="6168" max="6168" width="9.140625" style="1"/>
    <col min="6169" max="6169" width="13" style="1" customWidth="1"/>
    <col min="6170" max="6171" width="9.140625" style="1"/>
    <col min="6172" max="6172" width="13.7109375" style="1" customWidth="1"/>
    <col min="6173" max="6406" width="9.140625" style="1"/>
    <col min="6407" max="6407" width="10.140625" style="1" customWidth="1"/>
    <col min="6408" max="6411" width="9.140625" style="1"/>
    <col min="6412" max="6412" width="7" style="1" customWidth="1"/>
    <col min="6413" max="6413" width="8.140625" style="1" customWidth="1"/>
    <col min="6414" max="6414" width="14.7109375" style="1" customWidth="1"/>
    <col min="6415" max="6415" width="12.28515625" style="1" customWidth="1"/>
    <col min="6416" max="6416" width="16.7109375" style="1" customWidth="1"/>
    <col min="6417" max="6417" width="13.85546875" style="1" customWidth="1"/>
    <col min="6418" max="6418" width="6.28515625" style="1" customWidth="1"/>
    <col min="6419" max="6419" width="12.7109375" style="1" customWidth="1"/>
    <col min="6420" max="6420" width="6.28515625" style="1" customWidth="1"/>
    <col min="6421" max="6421" width="13.28515625" style="1" customWidth="1"/>
    <col min="6422" max="6422" width="9.140625" style="1"/>
    <col min="6423" max="6423" width="13.28515625" style="1" customWidth="1"/>
    <col min="6424" max="6424" width="9.140625" style="1"/>
    <col min="6425" max="6425" width="13" style="1" customWidth="1"/>
    <col min="6426" max="6427" width="9.140625" style="1"/>
    <col min="6428" max="6428" width="13.7109375" style="1" customWidth="1"/>
    <col min="6429" max="6662" width="9.140625" style="1"/>
    <col min="6663" max="6663" width="10.140625" style="1" customWidth="1"/>
    <col min="6664" max="6667" width="9.140625" style="1"/>
    <col min="6668" max="6668" width="7" style="1" customWidth="1"/>
    <col min="6669" max="6669" width="8.140625" style="1" customWidth="1"/>
    <col min="6670" max="6670" width="14.7109375" style="1" customWidth="1"/>
    <col min="6671" max="6671" width="12.28515625" style="1" customWidth="1"/>
    <col min="6672" max="6672" width="16.7109375" style="1" customWidth="1"/>
    <col min="6673" max="6673" width="13.85546875" style="1" customWidth="1"/>
    <col min="6674" max="6674" width="6.28515625" style="1" customWidth="1"/>
    <col min="6675" max="6675" width="12.7109375" style="1" customWidth="1"/>
    <col min="6676" max="6676" width="6.28515625" style="1" customWidth="1"/>
    <col min="6677" max="6677" width="13.28515625" style="1" customWidth="1"/>
    <col min="6678" max="6678" width="9.140625" style="1"/>
    <col min="6679" max="6679" width="13.28515625" style="1" customWidth="1"/>
    <col min="6680" max="6680" width="9.140625" style="1"/>
    <col min="6681" max="6681" width="13" style="1" customWidth="1"/>
    <col min="6682" max="6683" width="9.140625" style="1"/>
    <col min="6684" max="6684" width="13.7109375" style="1" customWidth="1"/>
    <col min="6685" max="6918" width="9.140625" style="1"/>
    <col min="6919" max="6919" width="10.140625" style="1" customWidth="1"/>
    <col min="6920" max="6923" width="9.140625" style="1"/>
    <col min="6924" max="6924" width="7" style="1" customWidth="1"/>
    <col min="6925" max="6925" width="8.140625" style="1" customWidth="1"/>
    <col min="6926" max="6926" width="14.7109375" style="1" customWidth="1"/>
    <col min="6927" max="6927" width="12.28515625" style="1" customWidth="1"/>
    <col min="6928" max="6928" width="16.7109375" style="1" customWidth="1"/>
    <col min="6929" max="6929" width="13.85546875" style="1" customWidth="1"/>
    <col min="6930" max="6930" width="6.28515625" style="1" customWidth="1"/>
    <col min="6931" max="6931" width="12.7109375" style="1" customWidth="1"/>
    <col min="6932" max="6932" width="6.28515625" style="1" customWidth="1"/>
    <col min="6933" max="6933" width="13.28515625" style="1" customWidth="1"/>
    <col min="6934" max="6934" width="9.140625" style="1"/>
    <col min="6935" max="6935" width="13.28515625" style="1" customWidth="1"/>
    <col min="6936" max="6936" width="9.140625" style="1"/>
    <col min="6937" max="6937" width="13" style="1" customWidth="1"/>
    <col min="6938" max="6939" width="9.140625" style="1"/>
    <col min="6940" max="6940" width="13.7109375" style="1" customWidth="1"/>
    <col min="6941" max="7174" width="9.140625" style="1"/>
    <col min="7175" max="7175" width="10.140625" style="1" customWidth="1"/>
    <col min="7176" max="7179" width="9.140625" style="1"/>
    <col min="7180" max="7180" width="7" style="1" customWidth="1"/>
    <col min="7181" max="7181" width="8.140625" style="1" customWidth="1"/>
    <col min="7182" max="7182" width="14.7109375" style="1" customWidth="1"/>
    <col min="7183" max="7183" width="12.28515625" style="1" customWidth="1"/>
    <col min="7184" max="7184" width="16.7109375" style="1" customWidth="1"/>
    <col min="7185" max="7185" width="13.85546875" style="1" customWidth="1"/>
    <col min="7186" max="7186" width="6.28515625" style="1" customWidth="1"/>
    <col min="7187" max="7187" width="12.7109375" style="1" customWidth="1"/>
    <col min="7188" max="7188" width="6.28515625" style="1" customWidth="1"/>
    <col min="7189" max="7189" width="13.28515625" style="1" customWidth="1"/>
    <col min="7190" max="7190" width="9.140625" style="1"/>
    <col min="7191" max="7191" width="13.28515625" style="1" customWidth="1"/>
    <col min="7192" max="7192" width="9.140625" style="1"/>
    <col min="7193" max="7193" width="13" style="1" customWidth="1"/>
    <col min="7194" max="7195" width="9.140625" style="1"/>
    <col min="7196" max="7196" width="13.7109375" style="1" customWidth="1"/>
    <col min="7197" max="7430" width="9.140625" style="1"/>
    <col min="7431" max="7431" width="10.140625" style="1" customWidth="1"/>
    <col min="7432" max="7435" width="9.140625" style="1"/>
    <col min="7436" max="7436" width="7" style="1" customWidth="1"/>
    <col min="7437" max="7437" width="8.140625" style="1" customWidth="1"/>
    <col min="7438" max="7438" width="14.7109375" style="1" customWidth="1"/>
    <col min="7439" max="7439" width="12.28515625" style="1" customWidth="1"/>
    <col min="7440" max="7440" width="16.7109375" style="1" customWidth="1"/>
    <col min="7441" max="7441" width="13.85546875" style="1" customWidth="1"/>
    <col min="7442" max="7442" width="6.28515625" style="1" customWidth="1"/>
    <col min="7443" max="7443" width="12.7109375" style="1" customWidth="1"/>
    <col min="7444" max="7444" width="6.28515625" style="1" customWidth="1"/>
    <col min="7445" max="7445" width="13.28515625" style="1" customWidth="1"/>
    <col min="7446" max="7446" width="9.140625" style="1"/>
    <col min="7447" max="7447" width="13.28515625" style="1" customWidth="1"/>
    <col min="7448" max="7448" width="9.140625" style="1"/>
    <col min="7449" max="7449" width="13" style="1" customWidth="1"/>
    <col min="7450" max="7451" width="9.140625" style="1"/>
    <col min="7452" max="7452" width="13.7109375" style="1" customWidth="1"/>
    <col min="7453" max="7686" width="9.140625" style="1"/>
    <col min="7687" max="7687" width="10.140625" style="1" customWidth="1"/>
    <col min="7688" max="7691" width="9.140625" style="1"/>
    <col min="7692" max="7692" width="7" style="1" customWidth="1"/>
    <col min="7693" max="7693" width="8.140625" style="1" customWidth="1"/>
    <col min="7694" max="7694" width="14.7109375" style="1" customWidth="1"/>
    <col min="7695" max="7695" width="12.28515625" style="1" customWidth="1"/>
    <col min="7696" max="7696" width="16.7109375" style="1" customWidth="1"/>
    <col min="7697" max="7697" width="13.85546875" style="1" customWidth="1"/>
    <col min="7698" max="7698" width="6.28515625" style="1" customWidth="1"/>
    <col min="7699" max="7699" width="12.7109375" style="1" customWidth="1"/>
    <col min="7700" max="7700" width="6.28515625" style="1" customWidth="1"/>
    <col min="7701" max="7701" width="13.28515625" style="1" customWidth="1"/>
    <col min="7702" max="7702" width="9.140625" style="1"/>
    <col min="7703" max="7703" width="13.28515625" style="1" customWidth="1"/>
    <col min="7704" max="7704" width="9.140625" style="1"/>
    <col min="7705" max="7705" width="13" style="1" customWidth="1"/>
    <col min="7706" max="7707" width="9.140625" style="1"/>
    <col min="7708" max="7708" width="13.7109375" style="1" customWidth="1"/>
    <col min="7709" max="7942" width="9.140625" style="1"/>
    <col min="7943" max="7943" width="10.140625" style="1" customWidth="1"/>
    <col min="7944" max="7947" width="9.140625" style="1"/>
    <col min="7948" max="7948" width="7" style="1" customWidth="1"/>
    <col min="7949" max="7949" width="8.140625" style="1" customWidth="1"/>
    <col min="7950" max="7950" width="14.7109375" style="1" customWidth="1"/>
    <col min="7951" max="7951" width="12.28515625" style="1" customWidth="1"/>
    <col min="7952" max="7952" width="16.7109375" style="1" customWidth="1"/>
    <col min="7953" max="7953" width="13.85546875" style="1" customWidth="1"/>
    <col min="7954" max="7954" width="6.28515625" style="1" customWidth="1"/>
    <col min="7955" max="7955" width="12.7109375" style="1" customWidth="1"/>
    <col min="7956" max="7956" width="6.28515625" style="1" customWidth="1"/>
    <col min="7957" max="7957" width="13.28515625" style="1" customWidth="1"/>
    <col min="7958" max="7958" width="9.140625" style="1"/>
    <col min="7959" max="7959" width="13.28515625" style="1" customWidth="1"/>
    <col min="7960" max="7960" width="9.140625" style="1"/>
    <col min="7961" max="7961" width="13" style="1" customWidth="1"/>
    <col min="7962" max="7963" width="9.140625" style="1"/>
    <col min="7964" max="7964" width="13.7109375" style="1" customWidth="1"/>
    <col min="7965" max="8198" width="9.140625" style="1"/>
    <col min="8199" max="8199" width="10.140625" style="1" customWidth="1"/>
    <col min="8200" max="8203" width="9.140625" style="1"/>
    <col min="8204" max="8204" width="7" style="1" customWidth="1"/>
    <col min="8205" max="8205" width="8.140625" style="1" customWidth="1"/>
    <col min="8206" max="8206" width="14.7109375" style="1" customWidth="1"/>
    <col min="8207" max="8207" width="12.28515625" style="1" customWidth="1"/>
    <col min="8208" max="8208" width="16.7109375" style="1" customWidth="1"/>
    <col min="8209" max="8209" width="13.85546875" style="1" customWidth="1"/>
    <col min="8210" max="8210" width="6.28515625" style="1" customWidth="1"/>
    <col min="8211" max="8211" width="12.7109375" style="1" customWidth="1"/>
    <col min="8212" max="8212" width="6.28515625" style="1" customWidth="1"/>
    <col min="8213" max="8213" width="13.28515625" style="1" customWidth="1"/>
    <col min="8214" max="8214" width="9.140625" style="1"/>
    <col min="8215" max="8215" width="13.28515625" style="1" customWidth="1"/>
    <col min="8216" max="8216" width="9.140625" style="1"/>
    <col min="8217" max="8217" width="13" style="1" customWidth="1"/>
    <col min="8218" max="8219" width="9.140625" style="1"/>
    <col min="8220" max="8220" width="13.7109375" style="1" customWidth="1"/>
    <col min="8221" max="8454" width="9.140625" style="1"/>
    <col min="8455" max="8455" width="10.140625" style="1" customWidth="1"/>
    <col min="8456" max="8459" width="9.140625" style="1"/>
    <col min="8460" max="8460" width="7" style="1" customWidth="1"/>
    <col min="8461" max="8461" width="8.140625" style="1" customWidth="1"/>
    <col min="8462" max="8462" width="14.7109375" style="1" customWidth="1"/>
    <col min="8463" max="8463" width="12.28515625" style="1" customWidth="1"/>
    <col min="8464" max="8464" width="16.7109375" style="1" customWidth="1"/>
    <col min="8465" max="8465" width="13.85546875" style="1" customWidth="1"/>
    <col min="8466" max="8466" width="6.28515625" style="1" customWidth="1"/>
    <col min="8467" max="8467" width="12.7109375" style="1" customWidth="1"/>
    <col min="8468" max="8468" width="6.28515625" style="1" customWidth="1"/>
    <col min="8469" max="8469" width="13.28515625" style="1" customWidth="1"/>
    <col min="8470" max="8470" width="9.140625" style="1"/>
    <col min="8471" max="8471" width="13.28515625" style="1" customWidth="1"/>
    <col min="8472" max="8472" width="9.140625" style="1"/>
    <col min="8473" max="8473" width="13" style="1" customWidth="1"/>
    <col min="8474" max="8475" width="9.140625" style="1"/>
    <col min="8476" max="8476" width="13.7109375" style="1" customWidth="1"/>
    <col min="8477" max="8710" width="9.140625" style="1"/>
    <col min="8711" max="8711" width="10.140625" style="1" customWidth="1"/>
    <col min="8712" max="8715" width="9.140625" style="1"/>
    <col min="8716" max="8716" width="7" style="1" customWidth="1"/>
    <col min="8717" max="8717" width="8.140625" style="1" customWidth="1"/>
    <col min="8718" max="8718" width="14.7109375" style="1" customWidth="1"/>
    <col min="8719" max="8719" width="12.28515625" style="1" customWidth="1"/>
    <col min="8720" max="8720" width="16.7109375" style="1" customWidth="1"/>
    <col min="8721" max="8721" width="13.85546875" style="1" customWidth="1"/>
    <col min="8722" max="8722" width="6.28515625" style="1" customWidth="1"/>
    <col min="8723" max="8723" width="12.7109375" style="1" customWidth="1"/>
    <col min="8724" max="8724" width="6.28515625" style="1" customWidth="1"/>
    <col min="8725" max="8725" width="13.28515625" style="1" customWidth="1"/>
    <col min="8726" max="8726" width="9.140625" style="1"/>
    <col min="8727" max="8727" width="13.28515625" style="1" customWidth="1"/>
    <col min="8728" max="8728" width="9.140625" style="1"/>
    <col min="8729" max="8729" width="13" style="1" customWidth="1"/>
    <col min="8730" max="8731" width="9.140625" style="1"/>
    <col min="8732" max="8732" width="13.7109375" style="1" customWidth="1"/>
    <col min="8733" max="8966" width="9.140625" style="1"/>
    <col min="8967" max="8967" width="10.140625" style="1" customWidth="1"/>
    <col min="8968" max="8971" width="9.140625" style="1"/>
    <col min="8972" max="8972" width="7" style="1" customWidth="1"/>
    <col min="8973" max="8973" width="8.140625" style="1" customWidth="1"/>
    <col min="8974" max="8974" width="14.7109375" style="1" customWidth="1"/>
    <col min="8975" max="8975" width="12.28515625" style="1" customWidth="1"/>
    <col min="8976" max="8976" width="16.7109375" style="1" customWidth="1"/>
    <col min="8977" max="8977" width="13.85546875" style="1" customWidth="1"/>
    <col min="8978" max="8978" width="6.28515625" style="1" customWidth="1"/>
    <col min="8979" max="8979" width="12.7109375" style="1" customWidth="1"/>
    <col min="8980" max="8980" width="6.28515625" style="1" customWidth="1"/>
    <col min="8981" max="8981" width="13.28515625" style="1" customWidth="1"/>
    <col min="8982" max="8982" width="9.140625" style="1"/>
    <col min="8983" max="8983" width="13.28515625" style="1" customWidth="1"/>
    <col min="8984" max="8984" width="9.140625" style="1"/>
    <col min="8985" max="8985" width="13" style="1" customWidth="1"/>
    <col min="8986" max="8987" width="9.140625" style="1"/>
    <col min="8988" max="8988" width="13.7109375" style="1" customWidth="1"/>
    <col min="8989" max="9222" width="9.140625" style="1"/>
    <col min="9223" max="9223" width="10.140625" style="1" customWidth="1"/>
    <col min="9224" max="9227" width="9.140625" style="1"/>
    <col min="9228" max="9228" width="7" style="1" customWidth="1"/>
    <col min="9229" max="9229" width="8.140625" style="1" customWidth="1"/>
    <col min="9230" max="9230" width="14.7109375" style="1" customWidth="1"/>
    <col min="9231" max="9231" width="12.28515625" style="1" customWidth="1"/>
    <col min="9232" max="9232" width="16.7109375" style="1" customWidth="1"/>
    <col min="9233" max="9233" width="13.85546875" style="1" customWidth="1"/>
    <col min="9234" max="9234" width="6.28515625" style="1" customWidth="1"/>
    <col min="9235" max="9235" width="12.7109375" style="1" customWidth="1"/>
    <col min="9236" max="9236" width="6.28515625" style="1" customWidth="1"/>
    <col min="9237" max="9237" width="13.28515625" style="1" customWidth="1"/>
    <col min="9238" max="9238" width="9.140625" style="1"/>
    <col min="9239" max="9239" width="13.28515625" style="1" customWidth="1"/>
    <col min="9240" max="9240" width="9.140625" style="1"/>
    <col min="9241" max="9241" width="13" style="1" customWidth="1"/>
    <col min="9242" max="9243" width="9.140625" style="1"/>
    <col min="9244" max="9244" width="13.7109375" style="1" customWidth="1"/>
    <col min="9245" max="9478" width="9.140625" style="1"/>
    <col min="9479" max="9479" width="10.140625" style="1" customWidth="1"/>
    <col min="9480" max="9483" width="9.140625" style="1"/>
    <col min="9484" max="9484" width="7" style="1" customWidth="1"/>
    <col min="9485" max="9485" width="8.140625" style="1" customWidth="1"/>
    <col min="9486" max="9486" width="14.7109375" style="1" customWidth="1"/>
    <col min="9487" max="9487" width="12.28515625" style="1" customWidth="1"/>
    <col min="9488" max="9488" width="16.7109375" style="1" customWidth="1"/>
    <col min="9489" max="9489" width="13.85546875" style="1" customWidth="1"/>
    <col min="9490" max="9490" width="6.28515625" style="1" customWidth="1"/>
    <col min="9491" max="9491" width="12.7109375" style="1" customWidth="1"/>
    <col min="9492" max="9492" width="6.28515625" style="1" customWidth="1"/>
    <col min="9493" max="9493" width="13.28515625" style="1" customWidth="1"/>
    <col min="9494" max="9494" width="9.140625" style="1"/>
    <col min="9495" max="9495" width="13.28515625" style="1" customWidth="1"/>
    <col min="9496" max="9496" width="9.140625" style="1"/>
    <col min="9497" max="9497" width="13" style="1" customWidth="1"/>
    <col min="9498" max="9499" width="9.140625" style="1"/>
    <col min="9500" max="9500" width="13.7109375" style="1" customWidth="1"/>
    <col min="9501" max="9734" width="9.140625" style="1"/>
    <col min="9735" max="9735" width="10.140625" style="1" customWidth="1"/>
    <col min="9736" max="9739" width="9.140625" style="1"/>
    <col min="9740" max="9740" width="7" style="1" customWidth="1"/>
    <col min="9741" max="9741" width="8.140625" style="1" customWidth="1"/>
    <col min="9742" max="9742" width="14.7109375" style="1" customWidth="1"/>
    <col min="9743" max="9743" width="12.28515625" style="1" customWidth="1"/>
    <col min="9744" max="9744" width="16.7109375" style="1" customWidth="1"/>
    <col min="9745" max="9745" width="13.85546875" style="1" customWidth="1"/>
    <col min="9746" max="9746" width="6.28515625" style="1" customWidth="1"/>
    <col min="9747" max="9747" width="12.7109375" style="1" customWidth="1"/>
    <col min="9748" max="9748" width="6.28515625" style="1" customWidth="1"/>
    <col min="9749" max="9749" width="13.28515625" style="1" customWidth="1"/>
    <col min="9750" max="9750" width="9.140625" style="1"/>
    <col min="9751" max="9751" width="13.28515625" style="1" customWidth="1"/>
    <col min="9752" max="9752" width="9.140625" style="1"/>
    <col min="9753" max="9753" width="13" style="1" customWidth="1"/>
    <col min="9754" max="9755" width="9.140625" style="1"/>
    <col min="9756" max="9756" width="13.7109375" style="1" customWidth="1"/>
    <col min="9757" max="9990" width="9.140625" style="1"/>
    <col min="9991" max="9991" width="10.140625" style="1" customWidth="1"/>
    <col min="9992" max="9995" width="9.140625" style="1"/>
    <col min="9996" max="9996" width="7" style="1" customWidth="1"/>
    <col min="9997" max="9997" width="8.140625" style="1" customWidth="1"/>
    <col min="9998" max="9998" width="14.7109375" style="1" customWidth="1"/>
    <col min="9999" max="9999" width="12.28515625" style="1" customWidth="1"/>
    <col min="10000" max="10000" width="16.7109375" style="1" customWidth="1"/>
    <col min="10001" max="10001" width="13.85546875" style="1" customWidth="1"/>
    <col min="10002" max="10002" width="6.28515625" style="1" customWidth="1"/>
    <col min="10003" max="10003" width="12.7109375" style="1" customWidth="1"/>
    <col min="10004" max="10004" width="6.28515625" style="1" customWidth="1"/>
    <col min="10005" max="10005" width="13.28515625" style="1" customWidth="1"/>
    <col min="10006" max="10006" width="9.140625" style="1"/>
    <col min="10007" max="10007" width="13.28515625" style="1" customWidth="1"/>
    <col min="10008" max="10008" width="9.140625" style="1"/>
    <col min="10009" max="10009" width="13" style="1" customWidth="1"/>
    <col min="10010" max="10011" width="9.140625" style="1"/>
    <col min="10012" max="10012" width="13.7109375" style="1" customWidth="1"/>
    <col min="10013" max="10246" width="9.140625" style="1"/>
    <col min="10247" max="10247" width="10.140625" style="1" customWidth="1"/>
    <col min="10248" max="10251" width="9.140625" style="1"/>
    <col min="10252" max="10252" width="7" style="1" customWidth="1"/>
    <col min="10253" max="10253" width="8.140625" style="1" customWidth="1"/>
    <col min="10254" max="10254" width="14.7109375" style="1" customWidth="1"/>
    <col min="10255" max="10255" width="12.28515625" style="1" customWidth="1"/>
    <col min="10256" max="10256" width="16.7109375" style="1" customWidth="1"/>
    <col min="10257" max="10257" width="13.85546875" style="1" customWidth="1"/>
    <col min="10258" max="10258" width="6.28515625" style="1" customWidth="1"/>
    <col min="10259" max="10259" width="12.7109375" style="1" customWidth="1"/>
    <col min="10260" max="10260" width="6.28515625" style="1" customWidth="1"/>
    <col min="10261" max="10261" width="13.28515625" style="1" customWidth="1"/>
    <col min="10262" max="10262" width="9.140625" style="1"/>
    <col min="10263" max="10263" width="13.28515625" style="1" customWidth="1"/>
    <col min="10264" max="10264" width="9.140625" style="1"/>
    <col min="10265" max="10265" width="13" style="1" customWidth="1"/>
    <col min="10266" max="10267" width="9.140625" style="1"/>
    <col min="10268" max="10268" width="13.7109375" style="1" customWidth="1"/>
    <col min="10269" max="10502" width="9.140625" style="1"/>
    <col min="10503" max="10503" width="10.140625" style="1" customWidth="1"/>
    <col min="10504" max="10507" width="9.140625" style="1"/>
    <col min="10508" max="10508" width="7" style="1" customWidth="1"/>
    <col min="10509" max="10509" width="8.140625" style="1" customWidth="1"/>
    <col min="10510" max="10510" width="14.7109375" style="1" customWidth="1"/>
    <col min="10511" max="10511" width="12.28515625" style="1" customWidth="1"/>
    <col min="10512" max="10512" width="16.7109375" style="1" customWidth="1"/>
    <col min="10513" max="10513" width="13.85546875" style="1" customWidth="1"/>
    <col min="10514" max="10514" width="6.28515625" style="1" customWidth="1"/>
    <col min="10515" max="10515" width="12.7109375" style="1" customWidth="1"/>
    <col min="10516" max="10516" width="6.28515625" style="1" customWidth="1"/>
    <col min="10517" max="10517" width="13.28515625" style="1" customWidth="1"/>
    <col min="10518" max="10518" width="9.140625" style="1"/>
    <col min="10519" max="10519" width="13.28515625" style="1" customWidth="1"/>
    <col min="10520" max="10520" width="9.140625" style="1"/>
    <col min="10521" max="10521" width="13" style="1" customWidth="1"/>
    <col min="10522" max="10523" width="9.140625" style="1"/>
    <col min="10524" max="10524" width="13.7109375" style="1" customWidth="1"/>
    <col min="10525" max="10758" width="9.140625" style="1"/>
    <col min="10759" max="10759" width="10.140625" style="1" customWidth="1"/>
    <col min="10760" max="10763" width="9.140625" style="1"/>
    <col min="10764" max="10764" width="7" style="1" customWidth="1"/>
    <col min="10765" max="10765" width="8.140625" style="1" customWidth="1"/>
    <col min="10766" max="10766" width="14.7109375" style="1" customWidth="1"/>
    <col min="10767" max="10767" width="12.28515625" style="1" customWidth="1"/>
    <col min="10768" max="10768" width="16.7109375" style="1" customWidth="1"/>
    <col min="10769" max="10769" width="13.85546875" style="1" customWidth="1"/>
    <col min="10770" max="10770" width="6.28515625" style="1" customWidth="1"/>
    <col min="10771" max="10771" width="12.7109375" style="1" customWidth="1"/>
    <col min="10772" max="10772" width="6.28515625" style="1" customWidth="1"/>
    <col min="10773" max="10773" width="13.28515625" style="1" customWidth="1"/>
    <col min="10774" max="10774" width="9.140625" style="1"/>
    <col min="10775" max="10775" width="13.28515625" style="1" customWidth="1"/>
    <col min="10776" max="10776" width="9.140625" style="1"/>
    <col min="10777" max="10777" width="13" style="1" customWidth="1"/>
    <col min="10778" max="10779" width="9.140625" style="1"/>
    <col min="10780" max="10780" width="13.7109375" style="1" customWidth="1"/>
    <col min="10781" max="11014" width="9.140625" style="1"/>
    <col min="11015" max="11015" width="10.140625" style="1" customWidth="1"/>
    <col min="11016" max="11019" width="9.140625" style="1"/>
    <col min="11020" max="11020" width="7" style="1" customWidth="1"/>
    <col min="11021" max="11021" width="8.140625" style="1" customWidth="1"/>
    <col min="11022" max="11022" width="14.7109375" style="1" customWidth="1"/>
    <col min="11023" max="11023" width="12.28515625" style="1" customWidth="1"/>
    <col min="11024" max="11024" width="16.7109375" style="1" customWidth="1"/>
    <col min="11025" max="11025" width="13.85546875" style="1" customWidth="1"/>
    <col min="11026" max="11026" width="6.28515625" style="1" customWidth="1"/>
    <col min="11027" max="11027" width="12.7109375" style="1" customWidth="1"/>
    <col min="11028" max="11028" width="6.28515625" style="1" customWidth="1"/>
    <col min="11029" max="11029" width="13.28515625" style="1" customWidth="1"/>
    <col min="11030" max="11030" width="9.140625" style="1"/>
    <col min="11031" max="11031" width="13.28515625" style="1" customWidth="1"/>
    <col min="11032" max="11032" width="9.140625" style="1"/>
    <col min="11033" max="11033" width="13" style="1" customWidth="1"/>
    <col min="11034" max="11035" width="9.140625" style="1"/>
    <col min="11036" max="11036" width="13.7109375" style="1" customWidth="1"/>
    <col min="11037" max="11270" width="9.140625" style="1"/>
    <col min="11271" max="11271" width="10.140625" style="1" customWidth="1"/>
    <col min="11272" max="11275" width="9.140625" style="1"/>
    <col min="11276" max="11276" width="7" style="1" customWidth="1"/>
    <col min="11277" max="11277" width="8.140625" style="1" customWidth="1"/>
    <col min="11278" max="11278" width="14.7109375" style="1" customWidth="1"/>
    <col min="11279" max="11279" width="12.28515625" style="1" customWidth="1"/>
    <col min="11280" max="11280" width="16.7109375" style="1" customWidth="1"/>
    <col min="11281" max="11281" width="13.85546875" style="1" customWidth="1"/>
    <col min="11282" max="11282" width="6.28515625" style="1" customWidth="1"/>
    <col min="11283" max="11283" width="12.7109375" style="1" customWidth="1"/>
    <col min="11284" max="11284" width="6.28515625" style="1" customWidth="1"/>
    <col min="11285" max="11285" width="13.28515625" style="1" customWidth="1"/>
    <col min="11286" max="11286" width="9.140625" style="1"/>
    <col min="11287" max="11287" width="13.28515625" style="1" customWidth="1"/>
    <col min="11288" max="11288" width="9.140625" style="1"/>
    <col min="11289" max="11289" width="13" style="1" customWidth="1"/>
    <col min="11290" max="11291" width="9.140625" style="1"/>
    <col min="11292" max="11292" width="13.7109375" style="1" customWidth="1"/>
    <col min="11293" max="11526" width="9.140625" style="1"/>
    <col min="11527" max="11527" width="10.140625" style="1" customWidth="1"/>
    <col min="11528" max="11531" width="9.140625" style="1"/>
    <col min="11532" max="11532" width="7" style="1" customWidth="1"/>
    <col min="11533" max="11533" width="8.140625" style="1" customWidth="1"/>
    <col min="11534" max="11534" width="14.7109375" style="1" customWidth="1"/>
    <col min="11535" max="11535" width="12.28515625" style="1" customWidth="1"/>
    <col min="11536" max="11536" width="16.7109375" style="1" customWidth="1"/>
    <col min="11537" max="11537" width="13.85546875" style="1" customWidth="1"/>
    <col min="11538" max="11538" width="6.28515625" style="1" customWidth="1"/>
    <col min="11539" max="11539" width="12.7109375" style="1" customWidth="1"/>
    <col min="11540" max="11540" width="6.28515625" style="1" customWidth="1"/>
    <col min="11541" max="11541" width="13.28515625" style="1" customWidth="1"/>
    <col min="11542" max="11542" width="9.140625" style="1"/>
    <col min="11543" max="11543" width="13.28515625" style="1" customWidth="1"/>
    <col min="11544" max="11544" width="9.140625" style="1"/>
    <col min="11545" max="11545" width="13" style="1" customWidth="1"/>
    <col min="11546" max="11547" width="9.140625" style="1"/>
    <col min="11548" max="11548" width="13.7109375" style="1" customWidth="1"/>
    <col min="11549" max="11782" width="9.140625" style="1"/>
    <col min="11783" max="11783" width="10.140625" style="1" customWidth="1"/>
    <col min="11784" max="11787" width="9.140625" style="1"/>
    <col min="11788" max="11788" width="7" style="1" customWidth="1"/>
    <col min="11789" max="11789" width="8.140625" style="1" customWidth="1"/>
    <col min="11790" max="11790" width="14.7109375" style="1" customWidth="1"/>
    <col min="11791" max="11791" width="12.28515625" style="1" customWidth="1"/>
    <col min="11792" max="11792" width="16.7109375" style="1" customWidth="1"/>
    <col min="11793" max="11793" width="13.85546875" style="1" customWidth="1"/>
    <col min="11794" max="11794" width="6.28515625" style="1" customWidth="1"/>
    <col min="11795" max="11795" width="12.7109375" style="1" customWidth="1"/>
    <col min="11796" max="11796" width="6.28515625" style="1" customWidth="1"/>
    <col min="11797" max="11797" width="13.28515625" style="1" customWidth="1"/>
    <col min="11798" max="11798" width="9.140625" style="1"/>
    <col min="11799" max="11799" width="13.28515625" style="1" customWidth="1"/>
    <col min="11800" max="11800" width="9.140625" style="1"/>
    <col min="11801" max="11801" width="13" style="1" customWidth="1"/>
    <col min="11802" max="11803" width="9.140625" style="1"/>
    <col min="11804" max="11804" width="13.7109375" style="1" customWidth="1"/>
    <col min="11805" max="12038" width="9.140625" style="1"/>
    <col min="12039" max="12039" width="10.140625" style="1" customWidth="1"/>
    <col min="12040" max="12043" width="9.140625" style="1"/>
    <col min="12044" max="12044" width="7" style="1" customWidth="1"/>
    <col min="12045" max="12045" width="8.140625" style="1" customWidth="1"/>
    <col min="12046" max="12046" width="14.7109375" style="1" customWidth="1"/>
    <col min="12047" max="12047" width="12.28515625" style="1" customWidth="1"/>
    <col min="12048" max="12048" width="16.7109375" style="1" customWidth="1"/>
    <col min="12049" max="12049" width="13.85546875" style="1" customWidth="1"/>
    <col min="12050" max="12050" width="6.28515625" style="1" customWidth="1"/>
    <col min="12051" max="12051" width="12.7109375" style="1" customWidth="1"/>
    <col min="12052" max="12052" width="6.28515625" style="1" customWidth="1"/>
    <col min="12053" max="12053" width="13.28515625" style="1" customWidth="1"/>
    <col min="12054" max="12054" width="9.140625" style="1"/>
    <col min="12055" max="12055" width="13.28515625" style="1" customWidth="1"/>
    <col min="12056" max="12056" width="9.140625" style="1"/>
    <col min="12057" max="12057" width="13" style="1" customWidth="1"/>
    <col min="12058" max="12059" width="9.140625" style="1"/>
    <col min="12060" max="12060" width="13.7109375" style="1" customWidth="1"/>
    <col min="12061" max="12294" width="9.140625" style="1"/>
    <col min="12295" max="12295" width="10.140625" style="1" customWidth="1"/>
    <col min="12296" max="12299" width="9.140625" style="1"/>
    <col min="12300" max="12300" width="7" style="1" customWidth="1"/>
    <col min="12301" max="12301" width="8.140625" style="1" customWidth="1"/>
    <col min="12302" max="12302" width="14.7109375" style="1" customWidth="1"/>
    <col min="12303" max="12303" width="12.28515625" style="1" customWidth="1"/>
    <col min="12304" max="12304" width="16.7109375" style="1" customWidth="1"/>
    <col min="12305" max="12305" width="13.85546875" style="1" customWidth="1"/>
    <col min="12306" max="12306" width="6.28515625" style="1" customWidth="1"/>
    <col min="12307" max="12307" width="12.7109375" style="1" customWidth="1"/>
    <col min="12308" max="12308" width="6.28515625" style="1" customWidth="1"/>
    <col min="12309" max="12309" width="13.28515625" style="1" customWidth="1"/>
    <col min="12310" max="12310" width="9.140625" style="1"/>
    <col min="12311" max="12311" width="13.28515625" style="1" customWidth="1"/>
    <col min="12312" max="12312" width="9.140625" style="1"/>
    <col min="12313" max="12313" width="13" style="1" customWidth="1"/>
    <col min="12314" max="12315" width="9.140625" style="1"/>
    <col min="12316" max="12316" width="13.7109375" style="1" customWidth="1"/>
    <col min="12317" max="12550" width="9.140625" style="1"/>
    <col min="12551" max="12551" width="10.140625" style="1" customWidth="1"/>
    <col min="12552" max="12555" width="9.140625" style="1"/>
    <col min="12556" max="12556" width="7" style="1" customWidth="1"/>
    <col min="12557" max="12557" width="8.140625" style="1" customWidth="1"/>
    <col min="12558" max="12558" width="14.7109375" style="1" customWidth="1"/>
    <col min="12559" max="12559" width="12.28515625" style="1" customWidth="1"/>
    <col min="12560" max="12560" width="16.7109375" style="1" customWidth="1"/>
    <col min="12561" max="12561" width="13.85546875" style="1" customWidth="1"/>
    <col min="12562" max="12562" width="6.28515625" style="1" customWidth="1"/>
    <col min="12563" max="12563" width="12.7109375" style="1" customWidth="1"/>
    <col min="12564" max="12564" width="6.28515625" style="1" customWidth="1"/>
    <col min="12565" max="12565" width="13.28515625" style="1" customWidth="1"/>
    <col min="12566" max="12566" width="9.140625" style="1"/>
    <col min="12567" max="12567" width="13.28515625" style="1" customWidth="1"/>
    <col min="12568" max="12568" width="9.140625" style="1"/>
    <col min="12569" max="12569" width="13" style="1" customWidth="1"/>
    <col min="12570" max="12571" width="9.140625" style="1"/>
    <col min="12572" max="12572" width="13.7109375" style="1" customWidth="1"/>
    <col min="12573" max="12806" width="9.140625" style="1"/>
    <col min="12807" max="12807" width="10.140625" style="1" customWidth="1"/>
    <col min="12808" max="12811" width="9.140625" style="1"/>
    <col min="12812" max="12812" width="7" style="1" customWidth="1"/>
    <col min="12813" max="12813" width="8.140625" style="1" customWidth="1"/>
    <col min="12814" max="12814" width="14.7109375" style="1" customWidth="1"/>
    <col min="12815" max="12815" width="12.28515625" style="1" customWidth="1"/>
    <col min="12816" max="12816" width="16.7109375" style="1" customWidth="1"/>
    <col min="12817" max="12817" width="13.85546875" style="1" customWidth="1"/>
    <col min="12818" max="12818" width="6.28515625" style="1" customWidth="1"/>
    <col min="12819" max="12819" width="12.7109375" style="1" customWidth="1"/>
    <col min="12820" max="12820" width="6.28515625" style="1" customWidth="1"/>
    <col min="12821" max="12821" width="13.28515625" style="1" customWidth="1"/>
    <col min="12822" max="12822" width="9.140625" style="1"/>
    <col min="12823" max="12823" width="13.28515625" style="1" customWidth="1"/>
    <col min="12824" max="12824" width="9.140625" style="1"/>
    <col min="12825" max="12825" width="13" style="1" customWidth="1"/>
    <col min="12826" max="12827" width="9.140625" style="1"/>
    <col min="12828" max="12828" width="13.7109375" style="1" customWidth="1"/>
    <col min="12829" max="13062" width="9.140625" style="1"/>
    <col min="13063" max="13063" width="10.140625" style="1" customWidth="1"/>
    <col min="13064" max="13067" width="9.140625" style="1"/>
    <col min="13068" max="13068" width="7" style="1" customWidth="1"/>
    <col min="13069" max="13069" width="8.140625" style="1" customWidth="1"/>
    <col min="13070" max="13070" width="14.7109375" style="1" customWidth="1"/>
    <col min="13071" max="13071" width="12.28515625" style="1" customWidth="1"/>
    <col min="13072" max="13072" width="16.7109375" style="1" customWidth="1"/>
    <col min="13073" max="13073" width="13.85546875" style="1" customWidth="1"/>
    <col min="13074" max="13074" width="6.28515625" style="1" customWidth="1"/>
    <col min="13075" max="13075" width="12.7109375" style="1" customWidth="1"/>
    <col min="13076" max="13076" width="6.28515625" style="1" customWidth="1"/>
    <col min="13077" max="13077" width="13.28515625" style="1" customWidth="1"/>
    <col min="13078" max="13078" width="9.140625" style="1"/>
    <col min="13079" max="13079" width="13.28515625" style="1" customWidth="1"/>
    <col min="13080" max="13080" width="9.140625" style="1"/>
    <col min="13081" max="13081" width="13" style="1" customWidth="1"/>
    <col min="13082" max="13083" width="9.140625" style="1"/>
    <col min="13084" max="13084" width="13.7109375" style="1" customWidth="1"/>
    <col min="13085" max="13318" width="9.140625" style="1"/>
    <col min="13319" max="13319" width="10.140625" style="1" customWidth="1"/>
    <col min="13320" max="13323" width="9.140625" style="1"/>
    <col min="13324" max="13324" width="7" style="1" customWidth="1"/>
    <col min="13325" max="13325" width="8.140625" style="1" customWidth="1"/>
    <col min="13326" max="13326" width="14.7109375" style="1" customWidth="1"/>
    <col min="13327" max="13327" width="12.28515625" style="1" customWidth="1"/>
    <col min="13328" max="13328" width="16.7109375" style="1" customWidth="1"/>
    <col min="13329" max="13329" width="13.85546875" style="1" customWidth="1"/>
    <col min="13330" max="13330" width="6.28515625" style="1" customWidth="1"/>
    <col min="13331" max="13331" width="12.7109375" style="1" customWidth="1"/>
    <col min="13332" max="13332" width="6.28515625" style="1" customWidth="1"/>
    <col min="13333" max="13333" width="13.28515625" style="1" customWidth="1"/>
    <col min="13334" max="13334" width="9.140625" style="1"/>
    <col min="13335" max="13335" width="13.28515625" style="1" customWidth="1"/>
    <col min="13336" max="13336" width="9.140625" style="1"/>
    <col min="13337" max="13337" width="13" style="1" customWidth="1"/>
    <col min="13338" max="13339" width="9.140625" style="1"/>
    <col min="13340" max="13340" width="13.7109375" style="1" customWidth="1"/>
    <col min="13341" max="13574" width="9.140625" style="1"/>
    <col min="13575" max="13575" width="10.140625" style="1" customWidth="1"/>
    <col min="13576" max="13579" width="9.140625" style="1"/>
    <col min="13580" max="13580" width="7" style="1" customWidth="1"/>
    <col min="13581" max="13581" width="8.140625" style="1" customWidth="1"/>
    <col min="13582" max="13582" width="14.7109375" style="1" customWidth="1"/>
    <col min="13583" max="13583" width="12.28515625" style="1" customWidth="1"/>
    <col min="13584" max="13584" width="16.7109375" style="1" customWidth="1"/>
    <col min="13585" max="13585" width="13.85546875" style="1" customWidth="1"/>
    <col min="13586" max="13586" width="6.28515625" style="1" customWidth="1"/>
    <col min="13587" max="13587" width="12.7109375" style="1" customWidth="1"/>
    <col min="13588" max="13588" width="6.28515625" style="1" customWidth="1"/>
    <col min="13589" max="13589" width="13.28515625" style="1" customWidth="1"/>
    <col min="13590" max="13590" width="9.140625" style="1"/>
    <col min="13591" max="13591" width="13.28515625" style="1" customWidth="1"/>
    <col min="13592" max="13592" width="9.140625" style="1"/>
    <col min="13593" max="13593" width="13" style="1" customWidth="1"/>
    <col min="13594" max="13595" width="9.140625" style="1"/>
    <col min="13596" max="13596" width="13.7109375" style="1" customWidth="1"/>
    <col min="13597" max="13830" width="9.140625" style="1"/>
    <col min="13831" max="13831" width="10.140625" style="1" customWidth="1"/>
    <col min="13832" max="13835" width="9.140625" style="1"/>
    <col min="13836" max="13836" width="7" style="1" customWidth="1"/>
    <col min="13837" max="13837" width="8.140625" style="1" customWidth="1"/>
    <col min="13838" max="13838" width="14.7109375" style="1" customWidth="1"/>
    <col min="13839" max="13839" width="12.28515625" style="1" customWidth="1"/>
    <col min="13840" max="13840" width="16.7109375" style="1" customWidth="1"/>
    <col min="13841" max="13841" width="13.85546875" style="1" customWidth="1"/>
    <col min="13842" max="13842" width="6.28515625" style="1" customWidth="1"/>
    <col min="13843" max="13843" width="12.7109375" style="1" customWidth="1"/>
    <col min="13844" max="13844" width="6.28515625" style="1" customWidth="1"/>
    <col min="13845" max="13845" width="13.28515625" style="1" customWidth="1"/>
    <col min="13846" max="13846" width="9.140625" style="1"/>
    <col min="13847" max="13847" width="13.28515625" style="1" customWidth="1"/>
    <col min="13848" max="13848" width="9.140625" style="1"/>
    <col min="13849" max="13849" width="13" style="1" customWidth="1"/>
    <col min="13850" max="13851" width="9.140625" style="1"/>
    <col min="13852" max="13852" width="13.7109375" style="1" customWidth="1"/>
    <col min="13853" max="14086" width="9.140625" style="1"/>
    <col min="14087" max="14087" width="10.140625" style="1" customWidth="1"/>
    <col min="14088" max="14091" width="9.140625" style="1"/>
    <col min="14092" max="14092" width="7" style="1" customWidth="1"/>
    <col min="14093" max="14093" width="8.140625" style="1" customWidth="1"/>
    <col min="14094" max="14094" width="14.7109375" style="1" customWidth="1"/>
    <col min="14095" max="14095" width="12.28515625" style="1" customWidth="1"/>
    <col min="14096" max="14096" width="16.7109375" style="1" customWidth="1"/>
    <col min="14097" max="14097" width="13.85546875" style="1" customWidth="1"/>
    <col min="14098" max="14098" width="6.28515625" style="1" customWidth="1"/>
    <col min="14099" max="14099" width="12.7109375" style="1" customWidth="1"/>
    <col min="14100" max="14100" width="6.28515625" style="1" customWidth="1"/>
    <col min="14101" max="14101" width="13.28515625" style="1" customWidth="1"/>
    <col min="14102" max="14102" width="9.140625" style="1"/>
    <col min="14103" max="14103" width="13.28515625" style="1" customWidth="1"/>
    <col min="14104" max="14104" width="9.140625" style="1"/>
    <col min="14105" max="14105" width="13" style="1" customWidth="1"/>
    <col min="14106" max="14107" width="9.140625" style="1"/>
    <col min="14108" max="14108" width="13.7109375" style="1" customWidth="1"/>
    <col min="14109" max="14342" width="9.140625" style="1"/>
    <col min="14343" max="14343" width="10.140625" style="1" customWidth="1"/>
    <col min="14344" max="14347" width="9.140625" style="1"/>
    <col min="14348" max="14348" width="7" style="1" customWidth="1"/>
    <col min="14349" max="14349" width="8.140625" style="1" customWidth="1"/>
    <col min="14350" max="14350" width="14.7109375" style="1" customWidth="1"/>
    <col min="14351" max="14351" width="12.28515625" style="1" customWidth="1"/>
    <col min="14352" max="14352" width="16.7109375" style="1" customWidth="1"/>
    <col min="14353" max="14353" width="13.85546875" style="1" customWidth="1"/>
    <col min="14354" max="14354" width="6.28515625" style="1" customWidth="1"/>
    <col min="14355" max="14355" width="12.7109375" style="1" customWidth="1"/>
    <col min="14356" max="14356" width="6.28515625" style="1" customWidth="1"/>
    <col min="14357" max="14357" width="13.28515625" style="1" customWidth="1"/>
    <col min="14358" max="14358" width="9.140625" style="1"/>
    <col min="14359" max="14359" width="13.28515625" style="1" customWidth="1"/>
    <col min="14360" max="14360" width="9.140625" style="1"/>
    <col min="14361" max="14361" width="13" style="1" customWidth="1"/>
    <col min="14362" max="14363" width="9.140625" style="1"/>
    <col min="14364" max="14364" width="13.7109375" style="1" customWidth="1"/>
    <col min="14365" max="14598" width="9.140625" style="1"/>
    <col min="14599" max="14599" width="10.140625" style="1" customWidth="1"/>
    <col min="14600" max="14603" width="9.140625" style="1"/>
    <col min="14604" max="14604" width="7" style="1" customWidth="1"/>
    <col min="14605" max="14605" width="8.140625" style="1" customWidth="1"/>
    <col min="14606" max="14606" width="14.7109375" style="1" customWidth="1"/>
    <col min="14607" max="14607" width="12.28515625" style="1" customWidth="1"/>
    <col min="14608" max="14608" width="16.7109375" style="1" customWidth="1"/>
    <col min="14609" max="14609" width="13.85546875" style="1" customWidth="1"/>
    <col min="14610" max="14610" width="6.28515625" style="1" customWidth="1"/>
    <col min="14611" max="14611" width="12.7109375" style="1" customWidth="1"/>
    <col min="14612" max="14612" width="6.28515625" style="1" customWidth="1"/>
    <col min="14613" max="14613" width="13.28515625" style="1" customWidth="1"/>
    <col min="14614" max="14614" width="9.140625" style="1"/>
    <col min="14615" max="14615" width="13.28515625" style="1" customWidth="1"/>
    <col min="14616" max="14616" width="9.140625" style="1"/>
    <col min="14617" max="14617" width="13" style="1" customWidth="1"/>
    <col min="14618" max="14619" width="9.140625" style="1"/>
    <col min="14620" max="14620" width="13.7109375" style="1" customWidth="1"/>
    <col min="14621" max="14854" width="9.140625" style="1"/>
    <col min="14855" max="14855" width="10.140625" style="1" customWidth="1"/>
    <col min="14856" max="14859" width="9.140625" style="1"/>
    <col min="14860" max="14860" width="7" style="1" customWidth="1"/>
    <col min="14861" max="14861" width="8.140625" style="1" customWidth="1"/>
    <col min="14862" max="14862" width="14.7109375" style="1" customWidth="1"/>
    <col min="14863" max="14863" width="12.28515625" style="1" customWidth="1"/>
    <col min="14864" max="14864" width="16.7109375" style="1" customWidth="1"/>
    <col min="14865" max="14865" width="13.85546875" style="1" customWidth="1"/>
    <col min="14866" max="14866" width="6.28515625" style="1" customWidth="1"/>
    <col min="14867" max="14867" width="12.7109375" style="1" customWidth="1"/>
    <col min="14868" max="14868" width="6.28515625" style="1" customWidth="1"/>
    <col min="14869" max="14869" width="13.28515625" style="1" customWidth="1"/>
    <col min="14870" max="14870" width="9.140625" style="1"/>
    <col min="14871" max="14871" width="13.28515625" style="1" customWidth="1"/>
    <col min="14872" max="14872" width="9.140625" style="1"/>
    <col min="14873" max="14873" width="13" style="1" customWidth="1"/>
    <col min="14874" max="14875" width="9.140625" style="1"/>
    <col min="14876" max="14876" width="13.7109375" style="1" customWidth="1"/>
    <col min="14877" max="15110" width="9.140625" style="1"/>
    <col min="15111" max="15111" width="10.140625" style="1" customWidth="1"/>
    <col min="15112" max="15115" width="9.140625" style="1"/>
    <col min="15116" max="15116" width="7" style="1" customWidth="1"/>
    <col min="15117" max="15117" width="8.140625" style="1" customWidth="1"/>
    <col min="15118" max="15118" width="14.7109375" style="1" customWidth="1"/>
    <col min="15119" max="15119" width="12.28515625" style="1" customWidth="1"/>
    <col min="15120" max="15120" width="16.7109375" style="1" customWidth="1"/>
    <col min="15121" max="15121" width="13.85546875" style="1" customWidth="1"/>
    <col min="15122" max="15122" width="6.28515625" style="1" customWidth="1"/>
    <col min="15123" max="15123" width="12.7109375" style="1" customWidth="1"/>
    <col min="15124" max="15124" width="6.28515625" style="1" customWidth="1"/>
    <col min="15125" max="15125" width="13.28515625" style="1" customWidth="1"/>
    <col min="15126" max="15126" width="9.140625" style="1"/>
    <col min="15127" max="15127" width="13.28515625" style="1" customWidth="1"/>
    <col min="15128" max="15128" width="9.140625" style="1"/>
    <col min="15129" max="15129" width="13" style="1" customWidth="1"/>
    <col min="15130" max="15131" width="9.140625" style="1"/>
    <col min="15132" max="15132" width="13.7109375" style="1" customWidth="1"/>
    <col min="15133" max="15366" width="9.140625" style="1"/>
    <col min="15367" max="15367" width="10.140625" style="1" customWidth="1"/>
    <col min="15368" max="15371" width="9.140625" style="1"/>
    <col min="15372" max="15372" width="7" style="1" customWidth="1"/>
    <col min="15373" max="15373" width="8.140625" style="1" customWidth="1"/>
    <col min="15374" max="15374" width="14.7109375" style="1" customWidth="1"/>
    <col min="15375" max="15375" width="12.28515625" style="1" customWidth="1"/>
    <col min="15376" max="15376" width="16.7109375" style="1" customWidth="1"/>
    <col min="15377" max="15377" width="13.85546875" style="1" customWidth="1"/>
    <col min="15378" max="15378" width="6.28515625" style="1" customWidth="1"/>
    <col min="15379" max="15379" width="12.7109375" style="1" customWidth="1"/>
    <col min="15380" max="15380" width="6.28515625" style="1" customWidth="1"/>
    <col min="15381" max="15381" width="13.28515625" style="1" customWidth="1"/>
    <col min="15382" max="15382" width="9.140625" style="1"/>
    <col min="15383" max="15383" width="13.28515625" style="1" customWidth="1"/>
    <col min="15384" max="15384" width="9.140625" style="1"/>
    <col min="15385" max="15385" width="13" style="1" customWidth="1"/>
    <col min="15386" max="15387" width="9.140625" style="1"/>
    <col min="15388" max="15388" width="13.7109375" style="1" customWidth="1"/>
    <col min="15389" max="15622" width="9.140625" style="1"/>
    <col min="15623" max="15623" width="10.140625" style="1" customWidth="1"/>
    <col min="15624" max="15627" width="9.140625" style="1"/>
    <col min="15628" max="15628" width="7" style="1" customWidth="1"/>
    <col min="15629" max="15629" width="8.140625" style="1" customWidth="1"/>
    <col min="15630" max="15630" width="14.7109375" style="1" customWidth="1"/>
    <col min="15631" max="15631" width="12.28515625" style="1" customWidth="1"/>
    <col min="15632" max="15632" width="16.7109375" style="1" customWidth="1"/>
    <col min="15633" max="15633" width="13.85546875" style="1" customWidth="1"/>
    <col min="15634" max="15634" width="6.28515625" style="1" customWidth="1"/>
    <col min="15635" max="15635" width="12.7109375" style="1" customWidth="1"/>
    <col min="15636" max="15636" width="6.28515625" style="1" customWidth="1"/>
    <col min="15637" max="15637" width="13.28515625" style="1" customWidth="1"/>
    <col min="15638" max="15638" width="9.140625" style="1"/>
    <col min="15639" max="15639" width="13.28515625" style="1" customWidth="1"/>
    <col min="15640" max="15640" width="9.140625" style="1"/>
    <col min="15641" max="15641" width="13" style="1" customWidth="1"/>
    <col min="15642" max="15643" width="9.140625" style="1"/>
    <col min="15644" max="15644" width="13.7109375" style="1" customWidth="1"/>
    <col min="15645" max="15878" width="9.140625" style="1"/>
    <col min="15879" max="15879" width="10.140625" style="1" customWidth="1"/>
    <col min="15880" max="15883" width="9.140625" style="1"/>
    <col min="15884" max="15884" width="7" style="1" customWidth="1"/>
    <col min="15885" max="15885" width="8.140625" style="1" customWidth="1"/>
    <col min="15886" max="15886" width="14.7109375" style="1" customWidth="1"/>
    <col min="15887" max="15887" width="12.28515625" style="1" customWidth="1"/>
    <col min="15888" max="15888" width="16.7109375" style="1" customWidth="1"/>
    <col min="15889" max="15889" width="13.85546875" style="1" customWidth="1"/>
    <col min="15890" max="15890" width="6.28515625" style="1" customWidth="1"/>
    <col min="15891" max="15891" width="12.7109375" style="1" customWidth="1"/>
    <col min="15892" max="15892" width="6.28515625" style="1" customWidth="1"/>
    <col min="15893" max="15893" width="13.28515625" style="1" customWidth="1"/>
    <col min="15894" max="15894" width="9.140625" style="1"/>
    <col min="15895" max="15895" width="13.28515625" style="1" customWidth="1"/>
    <col min="15896" max="15896" width="9.140625" style="1"/>
    <col min="15897" max="15897" width="13" style="1" customWidth="1"/>
    <col min="15898" max="15899" width="9.140625" style="1"/>
    <col min="15900" max="15900" width="13.7109375" style="1" customWidth="1"/>
    <col min="15901" max="16134" width="9.140625" style="1"/>
    <col min="16135" max="16135" width="10.140625" style="1" customWidth="1"/>
    <col min="16136" max="16139" width="9.140625" style="1"/>
    <col min="16140" max="16140" width="7" style="1" customWidth="1"/>
    <col min="16141" max="16141" width="8.140625" style="1" customWidth="1"/>
    <col min="16142" max="16142" width="14.7109375" style="1" customWidth="1"/>
    <col min="16143" max="16143" width="12.28515625" style="1" customWidth="1"/>
    <col min="16144" max="16144" width="16.7109375" style="1" customWidth="1"/>
    <col min="16145" max="16145" width="13.85546875" style="1" customWidth="1"/>
    <col min="16146" max="16146" width="6.28515625" style="1" customWidth="1"/>
    <col min="16147" max="16147" width="12.7109375" style="1" customWidth="1"/>
    <col min="16148" max="16148" width="6.28515625" style="1" customWidth="1"/>
    <col min="16149" max="16149" width="13.28515625" style="1" customWidth="1"/>
    <col min="16150" max="16150" width="9.140625" style="1"/>
    <col min="16151" max="16151" width="13.28515625" style="1" customWidth="1"/>
    <col min="16152" max="16152" width="9.140625" style="1"/>
    <col min="16153" max="16153" width="13" style="1" customWidth="1"/>
    <col min="16154" max="16155" width="9.140625" style="1"/>
    <col min="16156" max="16156" width="13.7109375" style="1" customWidth="1"/>
    <col min="16157" max="16384" width="9.140625" style="1"/>
  </cols>
  <sheetData>
    <row r="21" spans="16:20" ht="23.25" customHeight="1">
      <c r="R21" s="20" t="s">
        <v>7</v>
      </c>
    </row>
    <row r="22" spans="16:20" ht="15" customHeight="1"/>
    <row r="23" spans="16:20" ht="15" customHeight="1">
      <c r="S23" s="229">
        <f>0.98^(1/4)</f>
        <v>0.99496205639268809</v>
      </c>
      <c r="T23" s="229"/>
    </row>
    <row r="24" spans="16:20" ht="15" customHeight="1">
      <c r="S24" s="229"/>
      <c r="T24" s="229"/>
    </row>
    <row r="25" spans="16:20" ht="15" customHeight="1">
      <c r="S25" s="229"/>
      <c r="T25" s="229"/>
    </row>
    <row r="26" spans="16:20" ht="15" customHeight="1">
      <c r="S26" s="229"/>
      <c r="T26" s="229"/>
    </row>
    <row r="27" spans="16:20" ht="15" customHeight="1">
      <c r="S27" s="229"/>
      <c r="T27" s="229"/>
    </row>
    <row r="28" spans="16:20" ht="45.75" customHeight="1">
      <c r="P28" s="21"/>
    </row>
    <row r="29" spans="16:20" ht="45.75" customHeight="1">
      <c r="P29" s="21"/>
    </row>
    <row r="30" spans="16:20" ht="14.45" customHeight="1"/>
    <row r="31" spans="16:20" ht="49.15" customHeight="1">
      <c r="R31" s="20" t="s">
        <v>8</v>
      </c>
    </row>
    <row r="32" spans="16:20" ht="21.75" customHeight="1">
      <c r="S32" s="229">
        <f>4/0.9836</f>
        <v>4.0666937779585197</v>
      </c>
      <c r="T32" s="229"/>
    </row>
    <row r="33" spans="2:20" ht="40.5" customHeight="1">
      <c r="B33" s="3"/>
      <c r="C33" s="3"/>
      <c r="D33" s="3"/>
      <c r="E33" s="3"/>
      <c r="F33" s="3"/>
      <c r="S33" s="229"/>
      <c r="T33" s="229"/>
    </row>
    <row r="34" spans="2:20" ht="15" customHeight="1">
      <c r="B34" s="3"/>
      <c r="C34" s="3"/>
      <c r="D34" s="3"/>
      <c r="E34" s="3"/>
      <c r="F34" s="3"/>
      <c r="I34" s="3"/>
      <c r="J34" s="3"/>
      <c r="K34" s="3"/>
      <c r="L34" s="3"/>
      <c r="S34" s="229"/>
      <c r="T34" s="229"/>
    </row>
    <row r="35" spans="2:20" ht="37.5" customHeight="1">
      <c r="B35" s="3"/>
      <c r="C35" s="3"/>
      <c r="D35" s="3"/>
      <c r="E35" s="3"/>
      <c r="F35" s="3"/>
      <c r="G35" s="3"/>
      <c r="H35" s="3"/>
      <c r="I35" s="3"/>
      <c r="J35" s="3"/>
      <c r="K35" s="3"/>
      <c r="L35" s="3"/>
    </row>
    <row r="36" spans="2:20" ht="18.75" customHeight="1">
      <c r="B36" s="3"/>
      <c r="C36" s="3"/>
      <c r="D36" s="3"/>
      <c r="E36" s="3"/>
      <c r="F36" s="3"/>
      <c r="G36" s="22">
        <v>121</v>
      </c>
      <c r="H36" s="23"/>
      <c r="I36" s="3"/>
      <c r="J36" s="3"/>
      <c r="K36" s="3"/>
      <c r="L36" s="3"/>
    </row>
    <row r="37" spans="2:20" ht="36.75" customHeight="1">
      <c r="B37" s="3"/>
      <c r="C37" s="3"/>
      <c r="D37" s="3"/>
      <c r="E37" s="3"/>
      <c r="F37" s="3"/>
      <c r="I37" s="3"/>
      <c r="J37" s="3"/>
      <c r="K37" s="3"/>
      <c r="L37" s="3"/>
    </row>
    <row r="38" spans="2:20" ht="21" customHeight="1">
      <c r="B38" s="228">
        <f>0.95 +(1-0.95)*0.95</f>
        <v>0.99750000000000005</v>
      </c>
      <c r="C38" s="228"/>
      <c r="D38" s="216" t="s">
        <v>9</v>
      </c>
      <c r="E38" s="228">
        <f>0.95+(1-0.95)*0.98</f>
        <v>0.999</v>
      </c>
      <c r="F38" s="228"/>
      <c r="G38" s="216" t="s">
        <v>9</v>
      </c>
      <c r="H38" s="228">
        <v>0.99</v>
      </c>
      <c r="I38" s="228"/>
      <c r="J38" s="216" t="s">
        <v>9</v>
      </c>
      <c r="K38" s="228">
        <f>0.99+(1-0.99)*0.9</f>
        <v>0.999</v>
      </c>
      <c r="L38" s="228"/>
      <c r="M38" s="216" t="s">
        <v>9</v>
      </c>
      <c r="N38" s="228">
        <v>0.99</v>
      </c>
      <c r="O38" s="216" t="s">
        <v>10</v>
      </c>
      <c r="P38" s="229">
        <f>N38*K38*H38*E38*B38</f>
        <v>0.97569542814974997</v>
      </c>
    </row>
    <row r="39" spans="2:20" ht="39" customHeight="1">
      <c r="B39" s="228"/>
      <c r="C39" s="228"/>
      <c r="D39" s="216"/>
      <c r="E39" s="228"/>
      <c r="F39" s="228"/>
      <c r="G39" s="216"/>
      <c r="H39" s="228"/>
      <c r="I39" s="228"/>
      <c r="J39" s="216"/>
      <c r="K39" s="228"/>
      <c r="L39" s="228"/>
      <c r="M39" s="216"/>
      <c r="N39" s="228"/>
      <c r="O39" s="216"/>
      <c r="P39" s="229"/>
    </row>
    <row r="40" spans="2:20" ht="43.5" customHeight="1">
      <c r="C40" s="3"/>
      <c r="D40" s="3"/>
      <c r="E40" s="3"/>
      <c r="F40" s="3"/>
      <c r="G40" s="3"/>
      <c r="H40" s="3"/>
      <c r="I40" s="3"/>
      <c r="J40" s="3"/>
      <c r="K40" s="3"/>
      <c r="L40" s="3"/>
      <c r="M40" s="3"/>
    </row>
    <row r="41" spans="2:20" ht="25.5" customHeight="1">
      <c r="C41" s="3"/>
      <c r="D41" s="3"/>
      <c r="E41" s="3"/>
      <c r="F41" s="3"/>
      <c r="G41" s="3"/>
      <c r="H41" s="3"/>
      <c r="I41" s="3"/>
      <c r="J41" s="3"/>
      <c r="K41" s="176"/>
      <c r="L41" s="3"/>
      <c r="M41" s="3"/>
    </row>
    <row r="42" spans="2:20" ht="40.5" customHeight="1">
      <c r="C42" s="3"/>
      <c r="D42" s="3"/>
      <c r="E42" s="3"/>
      <c r="F42" s="3"/>
      <c r="G42" s="3"/>
      <c r="H42" s="3"/>
      <c r="I42" s="3"/>
      <c r="J42" s="3"/>
      <c r="K42" s="176"/>
      <c r="L42" s="3"/>
      <c r="M42" s="3"/>
    </row>
    <row r="43" spans="2:20" ht="27.75" customHeight="1">
      <c r="C43" s="3"/>
      <c r="D43" s="3"/>
      <c r="E43" s="177"/>
      <c r="F43" s="177"/>
      <c r="G43" s="177"/>
      <c r="H43" s="177"/>
      <c r="I43" s="3"/>
      <c r="J43" s="3"/>
      <c r="K43" s="3"/>
      <c r="L43" s="3"/>
      <c r="M43" s="3"/>
    </row>
    <row r="44" spans="2:20" ht="27" customHeight="1">
      <c r="C44" s="3"/>
      <c r="D44" s="3"/>
      <c r="E44" s="177"/>
      <c r="F44" s="177"/>
      <c r="G44" s="177"/>
      <c r="H44" s="177"/>
      <c r="I44" s="3"/>
      <c r="J44" s="3"/>
      <c r="K44" s="3"/>
      <c r="L44" s="3"/>
      <c r="M44" s="3"/>
      <c r="N44" s="3"/>
      <c r="O44" s="3"/>
      <c r="P44" s="3"/>
      <c r="Q44" s="3"/>
      <c r="R44" s="3"/>
      <c r="S44" s="3"/>
    </row>
    <row r="45" spans="2:20" ht="15" customHeight="1">
      <c r="C45" s="3"/>
      <c r="D45" s="3"/>
      <c r="E45" s="3"/>
      <c r="F45" s="3"/>
      <c r="G45" s="3"/>
      <c r="H45" s="3"/>
      <c r="I45" s="3"/>
      <c r="J45" s="3"/>
      <c r="K45" s="3"/>
      <c r="L45" s="3"/>
      <c r="M45" s="4"/>
      <c r="N45" s="6">
        <v>75</v>
      </c>
      <c r="O45" s="6"/>
      <c r="P45" s="6"/>
      <c r="Q45" s="4"/>
      <c r="R45" s="4"/>
      <c r="S45" s="3"/>
    </row>
    <row r="46" spans="2:20">
      <c r="M46" s="4"/>
      <c r="N46" s="6">
        <v>45</v>
      </c>
      <c r="O46" s="6"/>
      <c r="P46" s="6"/>
      <c r="Q46" s="4"/>
      <c r="R46" s="4"/>
    </row>
    <row r="47" spans="2:20">
      <c r="M47" s="4"/>
      <c r="N47" s="6">
        <v>25</v>
      </c>
      <c r="O47" s="6"/>
      <c r="P47" s="6"/>
      <c r="Q47" s="4"/>
      <c r="R47" s="4"/>
    </row>
    <row r="48" spans="2:20">
      <c r="M48" s="4"/>
      <c r="N48" s="6">
        <v>100</v>
      </c>
      <c r="O48" s="6"/>
      <c r="P48" s="6"/>
      <c r="Q48" s="4"/>
      <c r="R48" s="4"/>
    </row>
    <row r="49" spans="13:20">
      <c r="M49" s="4"/>
      <c r="N49" s="6">
        <v>100</v>
      </c>
      <c r="O49" s="6"/>
      <c r="P49" s="6"/>
      <c r="Q49" s="4"/>
      <c r="R49" s="4"/>
    </row>
    <row r="50" spans="13:20">
      <c r="M50" s="4"/>
      <c r="N50" s="5"/>
      <c r="O50" s="5"/>
      <c r="P50" s="4"/>
      <c r="Q50" s="4"/>
      <c r="R50" s="4"/>
    </row>
    <row r="51" spans="13:20">
      <c r="M51" s="4"/>
      <c r="N51" s="5"/>
      <c r="O51" s="5"/>
      <c r="P51" s="4"/>
      <c r="Q51" s="4"/>
      <c r="R51" s="4"/>
    </row>
    <row r="54" spans="13:20">
      <c r="T54" s="24"/>
    </row>
  </sheetData>
  <mergeCells count="16">
    <mergeCell ref="K41:K42"/>
    <mergeCell ref="E43:F44"/>
    <mergeCell ref="G43:H44"/>
    <mergeCell ref="S23:T27"/>
    <mergeCell ref="S32:T34"/>
    <mergeCell ref="J38:J39"/>
    <mergeCell ref="K38:L39"/>
    <mergeCell ref="M38:M39"/>
    <mergeCell ref="N38:N39"/>
    <mergeCell ref="O38:O39"/>
    <mergeCell ref="P38:P39"/>
    <mergeCell ref="B38:C39"/>
    <mergeCell ref="D38:D39"/>
    <mergeCell ref="E38:F39"/>
    <mergeCell ref="G38:G39"/>
    <mergeCell ref="H38:I39"/>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1:T54"/>
  <sheetViews>
    <sheetView zoomScale="60" zoomScaleNormal="60" workbookViewId="0"/>
  </sheetViews>
  <sheetFormatPr defaultColWidth="9.140625" defaultRowHeight="15"/>
  <cols>
    <col min="1" max="6" width="9.140625" style="1"/>
    <col min="7" max="7" width="10.140625" style="1" bestFit="1" customWidth="1"/>
    <col min="8" max="11" width="9.140625" style="1"/>
    <col min="12" max="12" width="7" style="1" customWidth="1"/>
    <col min="13" max="13" width="8.140625" style="1" customWidth="1"/>
    <col min="14" max="14" width="14.7109375" style="1" customWidth="1"/>
    <col min="15" max="15" width="12.28515625" style="1" customWidth="1"/>
    <col min="16" max="16" width="16.7109375" style="1" customWidth="1"/>
    <col min="17" max="17" width="13.85546875" style="1" customWidth="1"/>
    <col min="18" max="18" width="6.28515625" style="1" customWidth="1"/>
    <col min="19" max="19" width="12.7109375" style="1" customWidth="1"/>
    <col min="20" max="20" width="6.28515625" style="1" customWidth="1"/>
    <col min="21" max="21" width="13.28515625" style="1" customWidth="1"/>
    <col min="22" max="22" width="9.140625" style="1"/>
    <col min="23" max="23" width="13.28515625" style="1" customWidth="1"/>
    <col min="24" max="24" width="9.140625" style="1"/>
    <col min="25" max="25" width="13" style="1" bestFit="1" customWidth="1"/>
    <col min="26" max="27" width="9.140625" style="1"/>
    <col min="28" max="28" width="13.7109375" style="1" customWidth="1"/>
    <col min="29" max="262" width="9.140625" style="1"/>
    <col min="263" max="263" width="10.140625" style="1" bestFit="1" customWidth="1"/>
    <col min="264" max="267" width="9.140625" style="1"/>
    <col min="268" max="268" width="7" style="1" customWidth="1"/>
    <col min="269" max="269" width="8.140625" style="1" customWidth="1"/>
    <col min="270" max="270" width="14.7109375" style="1" customWidth="1"/>
    <col min="271" max="271" width="12.28515625" style="1" customWidth="1"/>
    <col min="272" max="272" width="16.7109375" style="1" customWidth="1"/>
    <col min="273" max="273" width="13.85546875" style="1" customWidth="1"/>
    <col min="274" max="274" width="6.28515625" style="1" customWidth="1"/>
    <col min="275" max="275" width="12.7109375" style="1" customWidth="1"/>
    <col min="276" max="276" width="6.28515625" style="1" customWidth="1"/>
    <col min="277" max="277" width="13.28515625" style="1" customWidth="1"/>
    <col min="278" max="278" width="9.140625" style="1"/>
    <col min="279" max="279" width="13.28515625" style="1" customWidth="1"/>
    <col min="280" max="280" width="9.140625" style="1"/>
    <col min="281" max="281" width="13" style="1" bestFit="1" customWidth="1"/>
    <col min="282" max="283" width="9.140625" style="1"/>
    <col min="284" max="284" width="13.7109375" style="1" customWidth="1"/>
    <col min="285" max="518" width="9.140625" style="1"/>
    <col min="519" max="519" width="10.140625" style="1" bestFit="1" customWidth="1"/>
    <col min="520" max="523" width="9.140625" style="1"/>
    <col min="524" max="524" width="7" style="1" customWidth="1"/>
    <col min="525" max="525" width="8.140625" style="1" customWidth="1"/>
    <col min="526" max="526" width="14.7109375" style="1" customWidth="1"/>
    <col min="527" max="527" width="12.28515625" style="1" customWidth="1"/>
    <col min="528" max="528" width="16.7109375" style="1" customWidth="1"/>
    <col min="529" max="529" width="13.85546875" style="1" customWidth="1"/>
    <col min="530" max="530" width="6.28515625" style="1" customWidth="1"/>
    <col min="531" max="531" width="12.7109375" style="1" customWidth="1"/>
    <col min="532" max="532" width="6.28515625" style="1" customWidth="1"/>
    <col min="533" max="533" width="13.28515625" style="1" customWidth="1"/>
    <col min="534" max="534" width="9.140625" style="1"/>
    <col min="535" max="535" width="13.28515625" style="1" customWidth="1"/>
    <col min="536" max="536" width="9.140625" style="1"/>
    <col min="537" max="537" width="13" style="1" bestFit="1" customWidth="1"/>
    <col min="538" max="539" width="9.140625" style="1"/>
    <col min="540" max="540" width="13.7109375" style="1" customWidth="1"/>
    <col min="541" max="774" width="9.140625" style="1"/>
    <col min="775" max="775" width="10.140625" style="1" bestFit="1" customWidth="1"/>
    <col min="776" max="779" width="9.140625" style="1"/>
    <col min="780" max="780" width="7" style="1" customWidth="1"/>
    <col min="781" max="781" width="8.140625" style="1" customWidth="1"/>
    <col min="782" max="782" width="14.7109375" style="1" customWidth="1"/>
    <col min="783" max="783" width="12.28515625" style="1" customWidth="1"/>
    <col min="784" max="784" width="16.7109375" style="1" customWidth="1"/>
    <col min="785" max="785" width="13.85546875" style="1" customWidth="1"/>
    <col min="786" max="786" width="6.28515625" style="1" customWidth="1"/>
    <col min="787" max="787" width="12.7109375" style="1" customWidth="1"/>
    <col min="788" max="788" width="6.28515625" style="1" customWidth="1"/>
    <col min="789" max="789" width="13.28515625" style="1" customWidth="1"/>
    <col min="790" max="790" width="9.140625" style="1"/>
    <col min="791" max="791" width="13.28515625" style="1" customWidth="1"/>
    <col min="792" max="792" width="9.140625" style="1"/>
    <col min="793" max="793" width="13" style="1" bestFit="1" customWidth="1"/>
    <col min="794" max="795" width="9.140625" style="1"/>
    <col min="796" max="796" width="13.7109375" style="1" customWidth="1"/>
    <col min="797" max="1030" width="9.140625" style="1"/>
    <col min="1031" max="1031" width="10.140625" style="1" bestFit="1" customWidth="1"/>
    <col min="1032" max="1035" width="9.140625" style="1"/>
    <col min="1036" max="1036" width="7" style="1" customWidth="1"/>
    <col min="1037" max="1037" width="8.140625" style="1" customWidth="1"/>
    <col min="1038" max="1038" width="14.7109375" style="1" customWidth="1"/>
    <col min="1039" max="1039" width="12.28515625" style="1" customWidth="1"/>
    <col min="1040" max="1040" width="16.7109375" style="1" customWidth="1"/>
    <col min="1041" max="1041" width="13.85546875" style="1" customWidth="1"/>
    <col min="1042" max="1042" width="6.28515625" style="1" customWidth="1"/>
    <col min="1043" max="1043" width="12.7109375" style="1" customWidth="1"/>
    <col min="1044" max="1044" width="6.28515625" style="1" customWidth="1"/>
    <col min="1045" max="1045" width="13.28515625" style="1" customWidth="1"/>
    <col min="1046" max="1046" width="9.140625" style="1"/>
    <col min="1047" max="1047" width="13.28515625" style="1" customWidth="1"/>
    <col min="1048" max="1048" width="9.140625" style="1"/>
    <col min="1049" max="1049" width="13" style="1" bestFit="1" customWidth="1"/>
    <col min="1050" max="1051" width="9.140625" style="1"/>
    <col min="1052" max="1052" width="13.7109375" style="1" customWidth="1"/>
    <col min="1053" max="1286" width="9.140625" style="1"/>
    <col min="1287" max="1287" width="10.140625" style="1" bestFit="1" customWidth="1"/>
    <col min="1288" max="1291" width="9.140625" style="1"/>
    <col min="1292" max="1292" width="7" style="1" customWidth="1"/>
    <col min="1293" max="1293" width="8.140625" style="1" customWidth="1"/>
    <col min="1294" max="1294" width="14.7109375" style="1" customWidth="1"/>
    <col min="1295" max="1295" width="12.28515625" style="1" customWidth="1"/>
    <col min="1296" max="1296" width="16.7109375" style="1" customWidth="1"/>
    <col min="1297" max="1297" width="13.85546875" style="1" customWidth="1"/>
    <col min="1298" max="1298" width="6.28515625" style="1" customWidth="1"/>
    <col min="1299" max="1299" width="12.7109375" style="1" customWidth="1"/>
    <col min="1300" max="1300" width="6.28515625" style="1" customWidth="1"/>
    <col min="1301" max="1301" width="13.28515625" style="1" customWidth="1"/>
    <col min="1302" max="1302" width="9.140625" style="1"/>
    <col min="1303" max="1303" width="13.28515625" style="1" customWidth="1"/>
    <col min="1304" max="1304" width="9.140625" style="1"/>
    <col min="1305" max="1305" width="13" style="1" bestFit="1" customWidth="1"/>
    <col min="1306" max="1307" width="9.140625" style="1"/>
    <col min="1308" max="1308" width="13.7109375" style="1" customWidth="1"/>
    <col min="1309" max="1542" width="9.140625" style="1"/>
    <col min="1543" max="1543" width="10.140625" style="1" bestFit="1" customWidth="1"/>
    <col min="1544" max="1547" width="9.140625" style="1"/>
    <col min="1548" max="1548" width="7" style="1" customWidth="1"/>
    <col min="1549" max="1549" width="8.140625" style="1" customWidth="1"/>
    <col min="1550" max="1550" width="14.7109375" style="1" customWidth="1"/>
    <col min="1551" max="1551" width="12.28515625" style="1" customWidth="1"/>
    <col min="1552" max="1552" width="16.7109375" style="1" customWidth="1"/>
    <col min="1553" max="1553" width="13.85546875" style="1" customWidth="1"/>
    <col min="1554" max="1554" width="6.28515625" style="1" customWidth="1"/>
    <col min="1555" max="1555" width="12.7109375" style="1" customWidth="1"/>
    <col min="1556" max="1556" width="6.28515625" style="1" customWidth="1"/>
    <col min="1557" max="1557" width="13.28515625" style="1" customWidth="1"/>
    <col min="1558" max="1558" width="9.140625" style="1"/>
    <col min="1559" max="1559" width="13.28515625" style="1" customWidth="1"/>
    <col min="1560" max="1560" width="9.140625" style="1"/>
    <col min="1561" max="1561" width="13" style="1" bestFit="1" customWidth="1"/>
    <col min="1562" max="1563" width="9.140625" style="1"/>
    <col min="1564" max="1564" width="13.7109375" style="1" customWidth="1"/>
    <col min="1565" max="1798" width="9.140625" style="1"/>
    <col min="1799" max="1799" width="10.140625" style="1" bestFit="1" customWidth="1"/>
    <col min="1800" max="1803" width="9.140625" style="1"/>
    <col min="1804" max="1804" width="7" style="1" customWidth="1"/>
    <col min="1805" max="1805" width="8.140625" style="1" customWidth="1"/>
    <col min="1806" max="1806" width="14.7109375" style="1" customWidth="1"/>
    <col min="1807" max="1807" width="12.28515625" style="1" customWidth="1"/>
    <col min="1808" max="1808" width="16.7109375" style="1" customWidth="1"/>
    <col min="1809" max="1809" width="13.85546875" style="1" customWidth="1"/>
    <col min="1810" max="1810" width="6.28515625" style="1" customWidth="1"/>
    <col min="1811" max="1811" width="12.7109375" style="1" customWidth="1"/>
    <col min="1812" max="1812" width="6.28515625" style="1" customWidth="1"/>
    <col min="1813" max="1813" width="13.28515625" style="1" customWidth="1"/>
    <col min="1814" max="1814" width="9.140625" style="1"/>
    <col min="1815" max="1815" width="13.28515625" style="1" customWidth="1"/>
    <col min="1816" max="1816" width="9.140625" style="1"/>
    <col min="1817" max="1817" width="13" style="1" bestFit="1" customWidth="1"/>
    <col min="1818" max="1819" width="9.140625" style="1"/>
    <col min="1820" max="1820" width="13.7109375" style="1" customWidth="1"/>
    <col min="1821" max="2054" width="9.140625" style="1"/>
    <col min="2055" max="2055" width="10.140625" style="1" bestFit="1" customWidth="1"/>
    <col min="2056" max="2059" width="9.140625" style="1"/>
    <col min="2060" max="2060" width="7" style="1" customWidth="1"/>
    <col min="2061" max="2061" width="8.140625" style="1" customWidth="1"/>
    <col min="2062" max="2062" width="14.7109375" style="1" customWidth="1"/>
    <col min="2063" max="2063" width="12.28515625" style="1" customWidth="1"/>
    <col min="2064" max="2064" width="16.7109375" style="1" customWidth="1"/>
    <col min="2065" max="2065" width="13.85546875" style="1" customWidth="1"/>
    <col min="2066" max="2066" width="6.28515625" style="1" customWidth="1"/>
    <col min="2067" max="2067" width="12.7109375" style="1" customWidth="1"/>
    <col min="2068" max="2068" width="6.28515625" style="1" customWidth="1"/>
    <col min="2069" max="2069" width="13.28515625" style="1" customWidth="1"/>
    <col min="2070" max="2070" width="9.140625" style="1"/>
    <col min="2071" max="2071" width="13.28515625" style="1" customWidth="1"/>
    <col min="2072" max="2072" width="9.140625" style="1"/>
    <col min="2073" max="2073" width="13" style="1" bestFit="1" customWidth="1"/>
    <col min="2074" max="2075" width="9.140625" style="1"/>
    <col min="2076" max="2076" width="13.7109375" style="1" customWidth="1"/>
    <col min="2077" max="2310" width="9.140625" style="1"/>
    <col min="2311" max="2311" width="10.140625" style="1" bestFit="1" customWidth="1"/>
    <col min="2312" max="2315" width="9.140625" style="1"/>
    <col min="2316" max="2316" width="7" style="1" customWidth="1"/>
    <col min="2317" max="2317" width="8.140625" style="1" customWidth="1"/>
    <col min="2318" max="2318" width="14.7109375" style="1" customWidth="1"/>
    <col min="2319" max="2319" width="12.28515625" style="1" customWidth="1"/>
    <col min="2320" max="2320" width="16.7109375" style="1" customWidth="1"/>
    <col min="2321" max="2321" width="13.85546875" style="1" customWidth="1"/>
    <col min="2322" max="2322" width="6.28515625" style="1" customWidth="1"/>
    <col min="2323" max="2323" width="12.7109375" style="1" customWidth="1"/>
    <col min="2324" max="2324" width="6.28515625" style="1" customWidth="1"/>
    <col min="2325" max="2325" width="13.28515625" style="1" customWidth="1"/>
    <col min="2326" max="2326" width="9.140625" style="1"/>
    <col min="2327" max="2327" width="13.28515625" style="1" customWidth="1"/>
    <col min="2328" max="2328" width="9.140625" style="1"/>
    <col min="2329" max="2329" width="13" style="1" bestFit="1" customWidth="1"/>
    <col min="2330" max="2331" width="9.140625" style="1"/>
    <col min="2332" max="2332" width="13.7109375" style="1" customWidth="1"/>
    <col min="2333" max="2566" width="9.140625" style="1"/>
    <col min="2567" max="2567" width="10.140625" style="1" bestFit="1" customWidth="1"/>
    <col min="2568" max="2571" width="9.140625" style="1"/>
    <col min="2572" max="2572" width="7" style="1" customWidth="1"/>
    <col min="2573" max="2573" width="8.140625" style="1" customWidth="1"/>
    <col min="2574" max="2574" width="14.7109375" style="1" customWidth="1"/>
    <col min="2575" max="2575" width="12.28515625" style="1" customWidth="1"/>
    <col min="2576" max="2576" width="16.7109375" style="1" customWidth="1"/>
    <col min="2577" max="2577" width="13.85546875" style="1" customWidth="1"/>
    <col min="2578" max="2578" width="6.28515625" style="1" customWidth="1"/>
    <col min="2579" max="2579" width="12.7109375" style="1" customWidth="1"/>
    <col min="2580" max="2580" width="6.28515625" style="1" customWidth="1"/>
    <col min="2581" max="2581" width="13.28515625" style="1" customWidth="1"/>
    <col min="2582" max="2582" width="9.140625" style="1"/>
    <col min="2583" max="2583" width="13.28515625" style="1" customWidth="1"/>
    <col min="2584" max="2584" width="9.140625" style="1"/>
    <col min="2585" max="2585" width="13" style="1" bestFit="1" customWidth="1"/>
    <col min="2586" max="2587" width="9.140625" style="1"/>
    <col min="2588" max="2588" width="13.7109375" style="1" customWidth="1"/>
    <col min="2589" max="2822" width="9.140625" style="1"/>
    <col min="2823" max="2823" width="10.140625" style="1" bestFit="1" customWidth="1"/>
    <col min="2824" max="2827" width="9.140625" style="1"/>
    <col min="2828" max="2828" width="7" style="1" customWidth="1"/>
    <col min="2829" max="2829" width="8.140625" style="1" customWidth="1"/>
    <col min="2830" max="2830" width="14.7109375" style="1" customWidth="1"/>
    <col min="2831" max="2831" width="12.28515625" style="1" customWidth="1"/>
    <col min="2832" max="2832" width="16.7109375" style="1" customWidth="1"/>
    <col min="2833" max="2833" width="13.85546875" style="1" customWidth="1"/>
    <col min="2834" max="2834" width="6.28515625" style="1" customWidth="1"/>
    <col min="2835" max="2835" width="12.7109375" style="1" customWidth="1"/>
    <col min="2836" max="2836" width="6.28515625" style="1" customWidth="1"/>
    <col min="2837" max="2837" width="13.28515625" style="1" customWidth="1"/>
    <col min="2838" max="2838" width="9.140625" style="1"/>
    <col min="2839" max="2839" width="13.28515625" style="1" customWidth="1"/>
    <col min="2840" max="2840" width="9.140625" style="1"/>
    <col min="2841" max="2841" width="13" style="1" bestFit="1" customWidth="1"/>
    <col min="2842" max="2843" width="9.140625" style="1"/>
    <col min="2844" max="2844" width="13.7109375" style="1" customWidth="1"/>
    <col min="2845" max="3078" width="9.140625" style="1"/>
    <col min="3079" max="3079" width="10.140625" style="1" bestFit="1" customWidth="1"/>
    <col min="3080" max="3083" width="9.140625" style="1"/>
    <col min="3084" max="3084" width="7" style="1" customWidth="1"/>
    <col min="3085" max="3085" width="8.140625" style="1" customWidth="1"/>
    <col min="3086" max="3086" width="14.7109375" style="1" customWidth="1"/>
    <col min="3087" max="3087" width="12.28515625" style="1" customWidth="1"/>
    <col min="3088" max="3088" width="16.7109375" style="1" customWidth="1"/>
    <col min="3089" max="3089" width="13.85546875" style="1" customWidth="1"/>
    <col min="3090" max="3090" width="6.28515625" style="1" customWidth="1"/>
    <col min="3091" max="3091" width="12.7109375" style="1" customWidth="1"/>
    <col min="3092" max="3092" width="6.28515625" style="1" customWidth="1"/>
    <col min="3093" max="3093" width="13.28515625" style="1" customWidth="1"/>
    <col min="3094" max="3094" width="9.140625" style="1"/>
    <col min="3095" max="3095" width="13.28515625" style="1" customWidth="1"/>
    <col min="3096" max="3096" width="9.140625" style="1"/>
    <col min="3097" max="3097" width="13" style="1" bestFit="1" customWidth="1"/>
    <col min="3098" max="3099" width="9.140625" style="1"/>
    <col min="3100" max="3100" width="13.7109375" style="1" customWidth="1"/>
    <col min="3101" max="3334" width="9.140625" style="1"/>
    <col min="3335" max="3335" width="10.140625" style="1" bestFit="1" customWidth="1"/>
    <col min="3336" max="3339" width="9.140625" style="1"/>
    <col min="3340" max="3340" width="7" style="1" customWidth="1"/>
    <col min="3341" max="3341" width="8.140625" style="1" customWidth="1"/>
    <col min="3342" max="3342" width="14.7109375" style="1" customWidth="1"/>
    <col min="3343" max="3343" width="12.28515625" style="1" customWidth="1"/>
    <col min="3344" max="3344" width="16.7109375" style="1" customWidth="1"/>
    <col min="3345" max="3345" width="13.85546875" style="1" customWidth="1"/>
    <col min="3346" max="3346" width="6.28515625" style="1" customWidth="1"/>
    <col min="3347" max="3347" width="12.7109375" style="1" customWidth="1"/>
    <col min="3348" max="3348" width="6.28515625" style="1" customWidth="1"/>
    <col min="3349" max="3349" width="13.28515625" style="1" customWidth="1"/>
    <col min="3350" max="3350" width="9.140625" style="1"/>
    <col min="3351" max="3351" width="13.28515625" style="1" customWidth="1"/>
    <col min="3352" max="3352" width="9.140625" style="1"/>
    <col min="3353" max="3353" width="13" style="1" bestFit="1" customWidth="1"/>
    <col min="3354" max="3355" width="9.140625" style="1"/>
    <col min="3356" max="3356" width="13.7109375" style="1" customWidth="1"/>
    <col min="3357" max="3590" width="9.140625" style="1"/>
    <col min="3591" max="3591" width="10.140625" style="1" bestFit="1" customWidth="1"/>
    <col min="3592" max="3595" width="9.140625" style="1"/>
    <col min="3596" max="3596" width="7" style="1" customWidth="1"/>
    <col min="3597" max="3597" width="8.140625" style="1" customWidth="1"/>
    <col min="3598" max="3598" width="14.7109375" style="1" customWidth="1"/>
    <col min="3599" max="3599" width="12.28515625" style="1" customWidth="1"/>
    <col min="3600" max="3600" width="16.7109375" style="1" customWidth="1"/>
    <col min="3601" max="3601" width="13.85546875" style="1" customWidth="1"/>
    <col min="3602" max="3602" width="6.28515625" style="1" customWidth="1"/>
    <col min="3603" max="3603" width="12.7109375" style="1" customWidth="1"/>
    <col min="3604" max="3604" width="6.28515625" style="1" customWidth="1"/>
    <col min="3605" max="3605" width="13.28515625" style="1" customWidth="1"/>
    <col min="3606" max="3606" width="9.140625" style="1"/>
    <col min="3607" max="3607" width="13.28515625" style="1" customWidth="1"/>
    <col min="3608" max="3608" width="9.140625" style="1"/>
    <col min="3609" max="3609" width="13" style="1" bestFit="1" customWidth="1"/>
    <col min="3610" max="3611" width="9.140625" style="1"/>
    <col min="3612" max="3612" width="13.7109375" style="1" customWidth="1"/>
    <col min="3613" max="3846" width="9.140625" style="1"/>
    <col min="3847" max="3847" width="10.140625" style="1" bestFit="1" customWidth="1"/>
    <col min="3848" max="3851" width="9.140625" style="1"/>
    <col min="3852" max="3852" width="7" style="1" customWidth="1"/>
    <col min="3853" max="3853" width="8.140625" style="1" customWidth="1"/>
    <col min="3854" max="3854" width="14.7109375" style="1" customWidth="1"/>
    <col min="3855" max="3855" width="12.28515625" style="1" customWidth="1"/>
    <col min="3856" max="3856" width="16.7109375" style="1" customWidth="1"/>
    <col min="3857" max="3857" width="13.85546875" style="1" customWidth="1"/>
    <col min="3858" max="3858" width="6.28515625" style="1" customWidth="1"/>
    <col min="3859" max="3859" width="12.7109375" style="1" customWidth="1"/>
    <col min="3860" max="3860" width="6.28515625" style="1" customWidth="1"/>
    <col min="3861" max="3861" width="13.28515625" style="1" customWidth="1"/>
    <col min="3862" max="3862" width="9.140625" style="1"/>
    <col min="3863" max="3863" width="13.28515625" style="1" customWidth="1"/>
    <col min="3864" max="3864" width="9.140625" style="1"/>
    <col min="3865" max="3865" width="13" style="1" bestFit="1" customWidth="1"/>
    <col min="3866" max="3867" width="9.140625" style="1"/>
    <col min="3868" max="3868" width="13.7109375" style="1" customWidth="1"/>
    <col min="3869" max="4102" width="9.140625" style="1"/>
    <col min="4103" max="4103" width="10.140625" style="1" bestFit="1" customWidth="1"/>
    <col min="4104" max="4107" width="9.140625" style="1"/>
    <col min="4108" max="4108" width="7" style="1" customWidth="1"/>
    <col min="4109" max="4109" width="8.140625" style="1" customWidth="1"/>
    <col min="4110" max="4110" width="14.7109375" style="1" customWidth="1"/>
    <col min="4111" max="4111" width="12.28515625" style="1" customWidth="1"/>
    <col min="4112" max="4112" width="16.7109375" style="1" customWidth="1"/>
    <col min="4113" max="4113" width="13.85546875" style="1" customWidth="1"/>
    <col min="4114" max="4114" width="6.28515625" style="1" customWidth="1"/>
    <col min="4115" max="4115" width="12.7109375" style="1" customWidth="1"/>
    <col min="4116" max="4116" width="6.28515625" style="1" customWidth="1"/>
    <col min="4117" max="4117" width="13.28515625" style="1" customWidth="1"/>
    <col min="4118" max="4118" width="9.140625" style="1"/>
    <col min="4119" max="4119" width="13.28515625" style="1" customWidth="1"/>
    <col min="4120" max="4120" width="9.140625" style="1"/>
    <col min="4121" max="4121" width="13" style="1" bestFit="1" customWidth="1"/>
    <col min="4122" max="4123" width="9.140625" style="1"/>
    <col min="4124" max="4124" width="13.7109375" style="1" customWidth="1"/>
    <col min="4125" max="4358" width="9.140625" style="1"/>
    <col min="4359" max="4359" width="10.140625" style="1" bestFit="1" customWidth="1"/>
    <col min="4360" max="4363" width="9.140625" style="1"/>
    <col min="4364" max="4364" width="7" style="1" customWidth="1"/>
    <col min="4365" max="4365" width="8.140625" style="1" customWidth="1"/>
    <col min="4366" max="4366" width="14.7109375" style="1" customWidth="1"/>
    <col min="4367" max="4367" width="12.28515625" style="1" customWidth="1"/>
    <col min="4368" max="4368" width="16.7109375" style="1" customWidth="1"/>
    <col min="4369" max="4369" width="13.85546875" style="1" customWidth="1"/>
    <col min="4370" max="4370" width="6.28515625" style="1" customWidth="1"/>
    <col min="4371" max="4371" width="12.7109375" style="1" customWidth="1"/>
    <col min="4372" max="4372" width="6.28515625" style="1" customWidth="1"/>
    <col min="4373" max="4373" width="13.28515625" style="1" customWidth="1"/>
    <col min="4374" max="4374" width="9.140625" style="1"/>
    <col min="4375" max="4375" width="13.28515625" style="1" customWidth="1"/>
    <col min="4376" max="4376" width="9.140625" style="1"/>
    <col min="4377" max="4377" width="13" style="1" bestFit="1" customWidth="1"/>
    <col min="4378" max="4379" width="9.140625" style="1"/>
    <col min="4380" max="4380" width="13.7109375" style="1" customWidth="1"/>
    <col min="4381" max="4614" width="9.140625" style="1"/>
    <col min="4615" max="4615" width="10.140625" style="1" bestFit="1" customWidth="1"/>
    <col min="4616" max="4619" width="9.140625" style="1"/>
    <col min="4620" max="4620" width="7" style="1" customWidth="1"/>
    <col min="4621" max="4621" width="8.140625" style="1" customWidth="1"/>
    <col min="4622" max="4622" width="14.7109375" style="1" customWidth="1"/>
    <col min="4623" max="4623" width="12.28515625" style="1" customWidth="1"/>
    <col min="4624" max="4624" width="16.7109375" style="1" customWidth="1"/>
    <col min="4625" max="4625" width="13.85546875" style="1" customWidth="1"/>
    <col min="4626" max="4626" width="6.28515625" style="1" customWidth="1"/>
    <col min="4627" max="4627" width="12.7109375" style="1" customWidth="1"/>
    <col min="4628" max="4628" width="6.28515625" style="1" customWidth="1"/>
    <col min="4629" max="4629" width="13.28515625" style="1" customWidth="1"/>
    <col min="4630" max="4630" width="9.140625" style="1"/>
    <col min="4631" max="4631" width="13.28515625" style="1" customWidth="1"/>
    <col min="4632" max="4632" width="9.140625" style="1"/>
    <col min="4633" max="4633" width="13" style="1" bestFit="1" customWidth="1"/>
    <col min="4634" max="4635" width="9.140625" style="1"/>
    <col min="4636" max="4636" width="13.7109375" style="1" customWidth="1"/>
    <col min="4637" max="4870" width="9.140625" style="1"/>
    <col min="4871" max="4871" width="10.140625" style="1" bestFit="1" customWidth="1"/>
    <col min="4872" max="4875" width="9.140625" style="1"/>
    <col min="4876" max="4876" width="7" style="1" customWidth="1"/>
    <col min="4877" max="4877" width="8.140625" style="1" customWidth="1"/>
    <col min="4878" max="4878" width="14.7109375" style="1" customWidth="1"/>
    <col min="4879" max="4879" width="12.28515625" style="1" customWidth="1"/>
    <col min="4880" max="4880" width="16.7109375" style="1" customWidth="1"/>
    <col min="4881" max="4881" width="13.85546875" style="1" customWidth="1"/>
    <col min="4882" max="4882" width="6.28515625" style="1" customWidth="1"/>
    <col min="4883" max="4883" width="12.7109375" style="1" customWidth="1"/>
    <col min="4884" max="4884" width="6.28515625" style="1" customWidth="1"/>
    <col min="4885" max="4885" width="13.28515625" style="1" customWidth="1"/>
    <col min="4886" max="4886" width="9.140625" style="1"/>
    <col min="4887" max="4887" width="13.28515625" style="1" customWidth="1"/>
    <col min="4888" max="4888" width="9.140625" style="1"/>
    <col min="4889" max="4889" width="13" style="1" bestFit="1" customWidth="1"/>
    <col min="4890" max="4891" width="9.140625" style="1"/>
    <col min="4892" max="4892" width="13.7109375" style="1" customWidth="1"/>
    <col min="4893" max="5126" width="9.140625" style="1"/>
    <col min="5127" max="5127" width="10.140625" style="1" bestFit="1" customWidth="1"/>
    <col min="5128" max="5131" width="9.140625" style="1"/>
    <col min="5132" max="5132" width="7" style="1" customWidth="1"/>
    <col min="5133" max="5133" width="8.140625" style="1" customWidth="1"/>
    <col min="5134" max="5134" width="14.7109375" style="1" customWidth="1"/>
    <col min="5135" max="5135" width="12.28515625" style="1" customWidth="1"/>
    <col min="5136" max="5136" width="16.7109375" style="1" customWidth="1"/>
    <col min="5137" max="5137" width="13.85546875" style="1" customWidth="1"/>
    <col min="5138" max="5138" width="6.28515625" style="1" customWidth="1"/>
    <col min="5139" max="5139" width="12.7109375" style="1" customWidth="1"/>
    <col min="5140" max="5140" width="6.28515625" style="1" customWidth="1"/>
    <col min="5141" max="5141" width="13.28515625" style="1" customWidth="1"/>
    <col min="5142" max="5142" width="9.140625" style="1"/>
    <col min="5143" max="5143" width="13.28515625" style="1" customWidth="1"/>
    <col min="5144" max="5144" width="9.140625" style="1"/>
    <col min="5145" max="5145" width="13" style="1" bestFit="1" customWidth="1"/>
    <col min="5146" max="5147" width="9.140625" style="1"/>
    <col min="5148" max="5148" width="13.7109375" style="1" customWidth="1"/>
    <col min="5149" max="5382" width="9.140625" style="1"/>
    <col min="5383" max="5383" width="10.140625" style="1" bestFit="1" customWidth="1"/>
    <col min="5384" max="5387" width="9.140625" style="1"/>
    <col min="5388" max="5388" width="7" style="1" customWidth="1"/>
    <col min="5389" max="5389" width="8.140625" style="1" customWidth="1"/>
    <col min="5390" max="5390" width="14.7109375" style="1" customWidth="1"/>
    <col min="5391" max="5391" width="12.28515625" style="1" customWidth="1"/>
    <col min="5392" max="5392" width="16.7109375" style="1" customWidth="1"/>
    <col min="5393" max="5393" width="13.85546875" style="1" customWidth="1"/>
    <col min="5394" max="5394" width="6.28515625" style="1" customWidth="1"/>
    <col min="5395" max="5395" width="12.7109375" style="1" customWidth="1"/>
    <col min="5396" max="5396" width="6.28515625" style="1" customWidth="1"/>
    <col min="5397" max="5397" width="13.28515625" style="1" customWidth="1"/>
    <col min="5398" max="5398" width="9.140625" style="1"/>
    <col min="5399" max="5399" width="13.28515625" style="1" customWidth="1"/>
    <col min="5400" max="5400" width="9.140625" style="1"/>
    <col min="5401" max="5401" width="13" style="1" bestFit="1" customWidth="1"/>
    <col min="5402" max="5403" width="9.140625" style="1"/>
    <col min="5404" max="5404" width="13.7109375" style="1" customWidth="1"/>
    <col min="5405" max="5638" width="9.140625" style="1"/>
    <col min="5639" max="5639" width="10.140625" style="1" bestFit="1" customWidth="1"/>
    <col min="5640" max="5643" width="9.140625" style="1"/>
    <col min="5644" max="5644" width="7" style="1" customWidth="1"/>
    <col min="5645" max="5645" width="8.140625" style="1" customWidth="1"/>
    <col min="5646" max="5646" width="14.7109375" style="1" customWidth="1"/>
    <col min="5647" max="5647" width="12.28515625" style="1" customWidth="1"/>
    <col min="5648" max="5648" width="16.7109375" style="1" customWidth="1"/>
    <col min="5649" max="5649" width="13.85546875" style="1" customWidth="1"/>
    <col min="5650" max="5650" width="6.28515625" style="1" customWidth="1"/>
    <col min="5651" max="5651" width="12.7109375" style="1" customWidth="1"/>
    <col min="5652" max="5652" width="6.28515625" style="1" customWidth="1"/>
    <col min="5653" max="5653" width="13.28515625" style="1" customWidth="1"/>
    <col min="5654" max="5654" width="9.140625" style="1"/>
    <col min="5655" max="5655" width="13.28515625" style="1" customWidth="1"/>
    <col min="5656" max="5656" width="9.140625" style="1"/>
    <col min="5657" max="5657" width="13" style="1" bestFit="1" customWidth="1"/>
    <col min="5658" max="5659" width="9.140625" style="1"/>
    <col min="5660" max="5660" width="13.7109375" style="1" customWidth="1"/>
    <col min="5661" max="5894" width="9.140625" style="1"/>
    <col min="5895" max="5895" width="10.140625" style="1" bestFit="1" customWidth="1"/>
    <col min="5896" max="5899" width="9.140625" style="1"/>
    <col min="5900" max="5900" width="7" style="1" customWidth="1"/>
    <col min="5901" max="5901" width="8.140625" style="1" customWidth="1"/>
    <col min="5902" max="5902" width="14.7109375" style="1" customWidth="1"/>
    <col min="5903" max="5903" width="12.28515625" style="1" customWidth="1"/>
    <col min="5904" max="5904" width="16.7109375" style="1" customWidth="1"/>
    <col min="5905" max="5905" width="13.85546875" style="1" customWidth="1"/>
    <col min="5906" max="5906" width="6.28515625" style="1" customWidth="1"/>
    <col min="5907" max="5907" width="12.7109375" style="1" customWidth="1"/>
    <col min="5908" max="5908" width="6.28515625" style="1" customWidth="1"/>
    <col min="5909" max="5909" width="13.28515625" style="1" customWidth="1"/>
    <col min="5910" max="5910" width="9.140625" style="1"/>
    <col min="5911" max="5911" width="13.28515625" style="1" customWidth="1"/>
    <col min="5912" max="5912" width="9.140625" style="1"/>
    <col min="5913" max="5913" width="13" style="1" bestFit="1" customWidth="1"/>
    <col min="5914" max="5915" width="9.140625" style="1"/>
    <col min="5916" max="5916" width="13.7109375" style="1" customWidth="1"/>
    <col min="5917" max="6150" width="9.140625" style="1"/>
    <col min="6151" max="6151" width="10.140625" style="1" bestFit="1" customWidth="1"/>
    <col min="6152" max="6155" width="9.140625" style="1"/>
    <col min="6156" max="6156" width="7" style="1" customWidth="1"/>
    <col min="6157" max="6157" width="8.140625" style="1" customWidth="1"/>
    <col min="6158" max="6158" width="14.7109375" style="1" customWidth="1"/>
    <col min="6159" max="6159" width="12.28515625" style="1" customWidth="1"/>
    <col min="6160" max="6160" width="16.7109375" style="1" customWidth="1"/>
    <col min="6161" max="6161" width="13.85546875" style="1" customWidth="1"/>
    <col min="6162" max="6162" width="6.28515625" style="1" customWidth="1"/>
    <col min="6163" max="6163" width="12.7109375" style="1" customWidth="1"/>
    <col min="6164" max="6164" width="6.28515625" style="1" customWidth="1"/>
    <col min="6165" max="6165" width="13.28515625" style="1" customWidth="1"/>
    <col min="6166" max="6166" width="9.140625" style="1"/>
    <col min="6167" max="6167" width="13.28515625" style="1" customWidth="1"/>
    <col min="6168" max="6168" width="9.140625" style="1"/>
    <col min="6169" max="6169" width="13" style="1" bestFit="1" customWidth="1"/>
    <col min="6170" max="6171" width="9.140625" style="1"/>
    <col min="6172" max="6172" width="13.7109375" style="1" customWidth="1"/>
    <col min="6173" max="6406" width="9.140625" style="1"/>
    <col min="6407" max="6407" width="10.140625" style="1" bestFit="1" customWidth="1"/>
    <col min="6408" max="6411" width="9.140625" style="1"/>
    <col min="6412" max="6412" width="7" style="1" customWidth="1"/>
    <col min="6413" max="6413" width="8.140625" style="1" customWidth="1"/>
    <col min="6414" max="6414" width="14.7109375" style="1" customWidth="1"/>
    <col min="6415" max="6415" width="12.28515625" style="1" customWidth="1"/>
    <col min="6416" max="6416" width="16.7109375" style="1" customWidth="1"/>
    <col min="6417" max="6417" width="13.85546875" style="1" customWidth="1"/>
    <col min="6418" max="6418" width="6.28515625" style="1" customWidth="1"/>
    <col min="6419" max="6419" width="12.7109375" style="1" customWidth="1"/>
    <col min="6420" max="6420" width="6.28515625" style="1" customWidth="1"/>
    <col min="6421" max="6421" width="13.28515625" style="1" customWidth="1"/>
    <col min="6422" max="6422" width="9.140625" style="1"/>
    <col min="6423" max="6423" width="13.28515625" style="1" customWidth="1"/>
    <col min="6424" max="6424" width="9.140625" style="1"/>
    <col min="6425" max="6425" width="13" style="1" bestFit="1" customWidth="1"/>
    <col min="6426" max="6427" width="9.140625" style="1"/>
    <col min="6428" max="6428" width="13.7109375" style="1" customWidth="1"/>
    <col min="6429" max="6662" width="9.140625" style="1"/>
    <col min="6663" max="6663" width="10.140625" style="1" bestFit="1" customWidth="1"/>
    <col min="6664" max="6667" width="9.140625" style="1"/>
    <col min="6668" max="6668" width="7" style="1" customWidth="1"/>
    <col min="6669" max="6669" width="8.140625" style="1" customWidth="1"/>
    <col min="6670" max="6670" width="14.7109375" style="1" customWidth="1"/>
    <col min="6671" max="6671" width="12.28515625" style="1" customWidth="1"/>
    <col min="6672" max="6672" width="16.7109375" style="1" customWidth="1"/>
    <col min="6673" max="6673" width="13.85546875" style="1" customWidth="1"/>
    <col min="6674" max="6674" width="6.28515625" style="1" customWidth="1"/>
    <col min="6675" max="6675" width="12.7109375" style="1" customWidth="1"/>
    <col min="6676" max="6676" width="6.28515625" style="1" customWidth="1"/>
    <col min="6677" max="6677" width="13.28515625" style="1" customWidth="1"/>
    <col min="6678" max="6678" width="9.140625" style="1"/>
    <col min="6679" max="6679" width="13.28515625" style="1" customWidth="1"/>
    <col min="6680" max="6680" width="9.140625" style="1"/>
    <col min="6681" max="6681" width="13" style="1" bestFit="1" customWidth="1"/>
    <col min="6682" max="6683" width="9.140625" style="1"/>
    <col min="6684" max="6684" width="13.7109375" style="1" customWidth="1"/>
    <col min="6685" max="6918" width="9.140625" style="1"/>
    <col min="6919" max="6919" width="10.140625" style="1" bestFit="1" customWidth="1"/>
    <col min="6920" max="6923" width="9.140625" style="1"/>
    <col min="6924" max="6924" width="7" style="1" customWidth="1"/>
    <col min="6925" max="6925" width="8.140625" style="1" customWidth="1"/>
    <col min="6926" max="6926" width="14.7109375" style="1" customWidth="1"/>
    <col min="6927" max="6927" width="12.28515625" style="1" customWidth="1"/>
    <col min="6928" max="6928" width="16.7109375" style="1" customWidth="1"/>
    <col min="6929" max="6929" width="13.85546875" style="1" customWidth="1"/>
    <col min="6930" max="6930" width="6.28515625" style="1" customWidth="1"/>
    <col min="6931" max="6931" width="12.7109375" style="1" customWidth="1"/>
    <col min="6932" max="6932" width="6.28515625" style="1" customWidth="1"/>
    <col min="6933" max="6933" width="13.28515625" style="1" customWidth="1"/>
    <col min="6934" max="6934" width="9.140625" style="1"/>
    <col min="6935" max="6935" width="13.28515625" style="1" customWidth="1"/>
    <col min="6936" max="6936" width="9.140625" style="1"/>
    <col min="6937" max="6937" width="13" style="1" bestFit="1" customWidth="1"/>
    <col min="6938" max="6939" width="9.140625" style="1"/>
    <col min="6940" max="6940" width="13.7109375" style="1" customWidth="1"/>
    <col min="6941" max="7174" width="9.140625" style="1"/>
    <col min="7175" max="7175" width="10.140625" style="1" bestFit="1" customWidth="1"/>
    <col min="7176" max="7179" width="9.140625" style="1"/>
    <col min="7180" max="7180" width="7" style="1" customWidth="1"/>
    <col min="7181" max="7181" width="8.140625" style="1" customWidth="1"/>
    <col min="7182" max="7182" width="14.7109375" style="1" customWidth="1"/>
    <col min="7183" max="7183" width="12.28515625" style="1" customWidth="1"/>
    <col min="7184" max="7184" width="16.7109375" style="1" customWidth="1"/>
    <col min="7185" max="7185" width="13.85546875" style="1" customWidth="1"/>
    <col min="7186" max="7186" width="6.28515625" style="1" customWidth="1"/>
    <col min="7187" max="7187" width="12.7109375" style="1" customWidth="1"/>
    <col min="7188" max="7188" width="6.28515625" style="1" customWidth="1"/>
    <col min="7189" max="7189" width="13.28515625" style="1" customWidth="1"/>
    <col min="7190" max="7190" width="9.140625" style="1"/>
    <col min="7191" max="7191" width="13.28515625" style="1" customWidth="1"/>
    <col min="7192" max="7192" width="9.140625" style="1"/>
    <col min="7193" max="7193" width="13" style="1" bestFit="1" customWidth="1"/>
    <col min="7194" max="7195" width="9.140625" style="1"/>
    <col min="7196" max="7196" width="13.7109375" style="1" customWidth="1"/>
    <col min="7197" max="7430" width="9.140625" style="1"/>
    <col min="7431" max="7431" width="10.140625" style="1" bestFit="1" customWidth="1"/>
    <col min="7432" max="7435" width="9.140625" style="1"/>
    <col min="7436" max="7436" width="7" style="1" customWidth="1"/>
    <col min="7437" max="7437" width="8.140625" style="1" customWidth="1"/>
    <col min="7438" max="7438" width="14.7109375" style="1" customWidth="1"/>
    <col min="7439" max="7439" width="12.28515625" style="1" customWidth="1"/>
    <col min="7440" max="7440" width="16.7109375" style="1" customWidth="1"/>
    <col min="7441" max="7441" width="13.85546875" style="1" customWidth="1"/>
    <col min="7442" max="7442" width="6.28515625" style="1" customWidth="1"/>
    <col min="7443" max="7443" width="12.7109375" style="1" customWidth="1"/>
    <col min="7444" max="7444" width="6.28515625" style="1" customWidth="1"/>
    <col min="7445" max="7445" width="13.28515625" style="1" customWidth="1"/>
    <col min="7446" max="7446" width="9.140625" style="1"/>
    <col min="7447" max="7447" width="13.28515625" style="1" customWidth="1"/>
    <col min="7448" max="7448" width="9.140625" style="1"/>
    <col min="7449" max="7449" width="13" style="1" bestFit="1" customWidth="1"/>
    <col min="7450" max="7451" width="9.140625" style="1"/>
    <col min="7452" max="7452" width="13.7109375" style="1" customWidth="1"/>
    <col min="7453" max="7686" width="9.140625" style="1"/>
    <col min="7687" max="7687" width="10.140625" style="1" bestFit="1" customWidth="1"/>
    <col min="7688" max="7691" width="9.140625" style="1"/>
    <col min="7692" max="7692" width="7" style="1" customWidth="1"/>
    <col min="7693" max="7693" width="8.140625" style="1" customWidth="1"/>
    <col min="7694" max="7694" width="14.7109375" style="1" customWidth="1"/>
    <col min="7695" max="7695" width="12.28515625" style="1" customWidth="1"/>
    <col min="7696" max="7696" width="16.7109375" style="1" customWidth="1"/>
    <col min="7697" max="7697" width="13.85546875" style="1" customWidth="1"/>
    <col min="7698" max="7698" width="6.28515625" style="1" customWidth="1"/>
    <col min="7699" max="7699" width="12.7109375" style="1" customWidth="1"/>
    <col min="7700" max="7700" width="6.28515625" style="1" customWidth="1"/>
    <col min="7701" max="7701" width="13.28515625" style="1" customWidth="1"/>
    <col min="7702" max="7702" width="9.140625" style="1"/>
    <col min="7703" max="7703" width="13.28515625" style="1" customWidth="1"/>
    <col min="7704" max="7704" width="9.140625" style="1"/>
    <col min="7705" max="7705" width="13" style="1" bestFit="1" customWidth="1"/>
    <col min="7706" max="7707" width="9.140625" style="1"/>
    <col min="7708" max="7708" width="13.7109375" style="1" customWidth="1"/>
    <col min="7709" max="7942" width="9.140625" style="1"/>
    <col min="7943" max="7943" width="10.140625" style="1" bestFit="1" customWidth="1"/>
    <col min="7944" max="7947" width="9.140625" style="1"/>
    <col min="7948" max="7948" width="7" style="1" customWidth="1"/>
    <col min="7949" max="7949" width="8.140625" style="1" customWidth="1"/>
    <col min="7950" max="7950" width="14.7109375" style="1" customWidth="1"/>
    <col min="7951" max="7951" width="12.28515625" style="1" customWidth="1"/>
    <col min="7952" max="7952" width="16.7109375" style="1" customWidth="1"/>
    <col min="7953" max="7953" width="13.85546875" style="1" customWidth="1"/>
    <col min="7954" max="7954" width="6.28515625" style="1" customWidth="1"/>
    <col min="7955" max="7955" width="12.7109375" style="1" customWidth="1"/>
    <col min="7956" max="7956" width="6.28515625" style="1" customWidth="1"/>
    <col min="7957" max="7957" width="13.28515625" style="1" customWidth="1"/>
    <col min="7958" max="7958" width="9.140625" style="1"/>
    <col min="7959" max="7959" width="13.28515625" style="1" customWidth="1"/>
    <col min="7960" max="7960" width="9.140625" style="1"/>
    <col min="7961" max="7961" width="13" style="1" bestFit="1" customWidth="1"/>
    <col min="7962" max="7963" width="9.140625" style="1"/>
    <col min="7964" max="7964" width="13.7109375" style="1" customWidth="1"/>
    <col min="7965" max="8198" width="9.140625" style="1"/>
    <col min="8199" max="8199" width="10.140625" style="1" bestFit="1" customWidth="1"/>
    <col min="8200" max="8203" width="9.140625" style="1"/>
    <col min="8204" max="8204" width="7" style="1" customWidth="1"/>
    <col min="8205" max="8205" width="8.140625" style="1" customWidth="1"/>
    <col min="8206" max="8206" width="14.7109375" style="1" customWidth="1"/>
    <col min="8207" max="8207" width="12.28515625" style="1" customWidth="1"/>
    <col min="8208" max="8208" width="16.7109375" style="1" customWidth="1"/>
    <col min="8209" max="8209" width="13.85546875" style="1" customWidth="1"/>
    <col min="8210" max="8210" width="6.28515625" style="1" customWidth="1"/>
    <col min="8211" max="8211" width="12.7109375" style="1" customWidth="1"/>
    <col min="8212" max="8212" width="6.28515625" style="1" customWidth="1"/>
    <col min="8213" max="8213" width="13.28515625" style="1" customWidth="1"/>
    <col min="8214" max="8214" width="9.140625" style="1"/>
    <col min="8215" max="8215" width="13.28515625" style="1" customWidth="1"/>
    <col min="8216" max="8216" width="9.140625" style="1"/>
    <col min="8217" max="8217" width="13" style="1" bestFit="1" customWidth="1"/>
    <col min="8218" max="8219" width="9.140625" style="1"/>
    <col min="8220" max="8220" width="13.7109375" style="1" customWidth="1"/>
    <col min="8221" max="8454" width="9.140625" style="1"/>
    <col min="8455" max="8455" width="10.140625" style="1" bestFit="1" customWidth="1"/>
    <col min="8456" max="8459" width="9.140625" style="1"/>
    <col min="8460" max="8460" width="7" style="1" customWidth="1"/>
    <col min="8461" max="8461" width="8.140625" style="1" customWidth="1"/>
    <col min="8462" max="8462" width="14.7109375" style="1" customWidth="1"/>
    <col min="8463" max="8463" width="12.28515625" style="1" customWidth="1"/>
    <col min="8464" max="8464" width="16.7109375" style="1" customWidth="1"/>
    <col min="8465" max="8465" width="13.85546875" style="1" customWidth="1"/>
    <col min="8466" max="8466" width="6.28515625" style="1" customWidth="1"/>
    <col min="8467" max="8467" width="12.7109375" style="1" customWidth="1"/>
    <col min="8468" max="8468" width="6.28515625" style="1" customWidth="1"/>
    <col min="8469" max="8469" width="13.28515625" style="1" customWidth="1"/>
    <col min="8470" max="8470" width="9.140625" style="1"/>
    <col min="8471" max="8471" width="13.28515625" style="1" customWidth="1"/>
    <col min="8472" max="8472" width="9.140625" style="1"/>
    <col min="8473" max="8473" width="13" style="1" bestFit="1" customWidth="1"/>
    <col min="8474" max="8475" width="9.140625" style="1"/>
    <col min="8476" max="8476" width="13.7109375" style="1" customWidth="1"/>
    <col min="8477" max="8710" width="9.140625" style="1"/>
    <col min="8711" max="8711" width="10.140625" style="1" bestFit="1" customWidth="1"/>
    <col min="8712" max="8715" width="9.140625" style="1"/>
    <col min="8716" max="8716" width="7" style="1" customWidth="1"/>
    <col min="8717" max="8717" width="8.140625" style="1" customWidth="1"/>
    <col min="8718" max="8718" width="14.7109375" style="1" customWidth="1"/>
    <col min="8719" max="8719" width="12.28515625" style="1" customWidth="1"/>
    <col min="8720" max="8720" width="16.7109375" style="1" customWidth="1"/>
    <col min="8721" max="8721" width="13.85546875" style="1" customWidth="1"/>
    <col min="8722" max="8722" width="6.28515625" style="1" customWidth="1"/>
    <col min="8723" max="8723" width="12.7109375" style="1" customWidth="1"/>
    <col min="8724" max="8724" width="6.28515625" style="1" customWidth="1"/>
    <col min="8725" max="8725" width="13.28515625" style="1" customWidth="1"/>
    <col min="8726" max="8726" width="9.140625" style="1"/>
    <col min="8727" max="8727" width="13.28515625" style="1" customWidth="1"/>
    <col min="8728" max="8728" width="9.140625" style="1"/>
    <col min="8729" max="8729" width="13" style="1" bestFit="1" customWidth="1"/>
    <col min="8730" max="8731" width="9.140625" style="1"/>
    <col min="8732" max="8732" width="13.7109375" style="1" customWidth="1"/>
    <col min="8733" max="8966" width="9.140625" style="1"/>
    <col min="8967" max="8967" width="10.140625" style="1" bestFit="1" customWidth="1"/>
    <col min="8968" max="8971" width="9.140625" style="1"/>
    <col min="8972" max="8972" width="7" style="1" customWidth="1"/>
    <col min="8973" max="8973" width="8.140625" style="1" customWidth="1"/>
    <col min="8974" max="8974" width="14.7109375" style="1" customWidth="1"/>
    <col min="8975" max="8975" width="12.28515625" style="1" customWidth="1"/>
    <col min="8976" max="8976" width="16.7109375" style="1" customWidth="1"/>
    <col min="8977" max="8977" width="13.85546875" style="1" customWidth="1"/>
    <col min="8978" max="8978" width="6.28515625" style="1" customWidth="1"/>
    <col min="8979" max="8979" width="12.7109375" style="1" customWidth="1"/>
    <col min="8980" max="8980" width="6.28515625" style="1" customWidth="1"/>
    <col min="8981" max="8981" width="13.28515625" style="1" customWidth="1"/>
    <col min="8982" max="8982" width="9.140625" style="1"/>
    <col min="8983" max="8983" width="13.28515625" style="1" customWidth="1"/>
    <col min="8984" max="8984" width="9.140625" style="1"/>
    <col min="8985" max="8985" width="13" style="1" bestFit="1" customWidth="1"/>
    <col min="8986" max="8987" width="9.140625" style="1"/>
    <col min="8988" max="8988" width="13.7109375" style="1" customWidth="1"/>
    <col min="8989" max="9222" width="9.140625" style="1"/>
    <col min="9223" max="9223" width="10.140625" style="1" bestFit="1" customWidth="1"/>
    <col min="9224" max="9227" width="9.140625" style="1"/>
    <col min="9228" max="9228" width="7" style="1" customWidth="1"/>
    <col min="9229" max="9229" width="8.140625" style="1" customWidth="1"/>
    <col min="9230" max="9230" width="14.7109375" style="1" customWidth="1"/>
    <col min="9231" max="9231" width="12.28515625" style="1" customWidth="1"/>
    <col min="9232" max="9232" width="16.7109375" style="1" customWidth="1"/>
    <col min="9233" max="9233" width="13.85546875" style="1" customWidth="1"/>
    <col min="9234" max="9234" width="6.28515625" style="1" customWidth="1"/>
    <col min="9235" max="9235" width="12.7109375" style="1" customWidth="1"/>
    <col min="9236" max="9236" width="6.28515625" style="1" customWidth="1"/>
    <col min="9237" max="9237" width="13.28515625" style="1" customWidth="1"/>
    <col min="9238" max="9238" width="9.140625" style="1"/>
    <col min="9239" max="9239" width="13.28515625" style="1" customWidth="1"/>
    <col min="9240" max="9240" width="9.140625" style="1"/>
    <col min="9241" max="9241" width="13" style="1" bestFit="1" customWidth="1"/>
    <col min="9242" max="9243" width="9.140625" style="1"/>
    <col min="9244" max="9244" width="13.7109375" style="1" customWidth="1"/>
    <col min="9245" max="9478" width="9.140625" style="1"/>
    <col min="9479" max="9479" width="10.140625" style="1" bestFit="1" customWidth="1"/>
    <col min="9480" max="9483" width="9.140625" style="1"/>
    <col min="9484" max="9484" width="7" style="1" customWidth="1"/>
    <col min="9485" max="9485" width="8.140625" style="1" customWidth="1"/>
    <col min="9486" max="9486" width="14.7109375" style="1" customWidth="1"/>
    <col min="9487" max="9487" width="12.28515625" style="1" customWidth="1"/>
    <col min="9488" max="9488" width="16.7109375" style="1" customWidth="1"/>
    <col min="9489" max="9489" width="13.85546875" style="1" customWidth="1"/>
    <col min="9490" max="9490" width="6.28515625" style="1" customWidth="1"/>
    <col min="9491" max="9491" width="12.7109375" style="1" customWidth="1"/>
    <col min="9492" max="9492" width="6.28515625" style="1" customWidth="1"/>
    <col min="9493" max="9493" width="13.28515625" style="1" customWidth="1"/>
    <col min="9494" max="9494" width="9.140625" style="1"/>
    <col min="9495" max="9495" width="13.28515625" style="1" customWidth="1"/>
    <col min="9496" max="9496" width="9.140625" style="1"/>
    <col min="9497" max="9497" width="13" style="1" bestFit="1" customWidth="1"/>
    <col min="9498" max="9499" width="9.140625" style="1"/>
    <col min="9500" max="9500" width="13.7109375" style="1" customWidth="1"/>
    <col min="9501" max="9734" width="9.140625" style="1"/>
    <col min="9735" max="9735" width="10.140625" style="1" bestFit="1" customWidth="1"/>
    <col min="9736" max="9739" width="9.140625" style="1"/>
    <col min="9740" max="9740" width="7" style="1" customWidth="1"/>
    <col min="9741" max="9741" width="8.140625" style="1" customWidth="1"/>
    <col min="9742" max="9742" width="14.7109375" style="1" customWidth="1"/>
    <col min="9743" max="9743" width="12.28515625" style="1" customWidth="1"/>
    <col min="9744" max="9744" width="16.7109375" style="1" customWidth="1"/>
    <col min="9745" max="9745" width="13.85546875" style="1" customWidth="1"/>
    <col min="9746" max="9746" width="6.28515625" style="1" customWidth="1"/>
    <col min="9747" max="9747" width="12.7109375" style="1" customWidth="1"/>
    <col min="9748" max="9748" width="6.28515625" style="1" customWidth="1"/>
    <col min="9749" max="9749" width="13.28515625" style="1" customWidth="1"/>
    <col min="9750" max="9750" width="9.140625" style="1"/>
    <col min="9751" max="9751" width="13.28515625" style="1" customWidth="1"/>
    <col min="9752" max="9752" width="9.140625" style="1"/>
    <col min="9753" max="9753" width="13" style="1" bestFit="1" customWidth="1"/>
    <col min="9754" max="9755" width="9.140625" style="1"/>
    <col min="9756" max="9756" width="13.7109375" style="1" customWidth="1"/>
    <col min="9757" max="9990" width="9.140625" style="1"/>
    <col min="9991" max="9991" width="10.140625" style="1" bestFit="1" customWidth="1"/>
    <col min="9992" max="9995" width="9.140625" style="1"/>
    <col min="9996" max="9996" width="7" style="1" customWidth="1"/>
    <col min="9997" max="9997" width="8.140625" style="1" customWidth="1"/>
    <col min="9998" max="9998" width="14.7109375" style="1" customWidth="1"/>
    <col min="9999" max="9999" width="12.28515625" style="1" customWidth="1"/>
    <col min="10000" max="10000" width="16.7109375" style="1" customWidth="1"/>
    <col min="10001" max="10001" width="13.85546875" style="1" customWidth="1"/>
    <col min="10002" max="10002" width="6.28515625" style="1" customWidth="1"/>
    <col min="10003" max="10003" width="12.7109375" style="1" customWidth="1"/>
    <col min="10004" max="10004" width="6.28515625" style="1" customWidth="1"/>
    <col min="10005" max="10005" width="13.28515625" style="1" customWidth="1"/>
    <col min="10006" max="10006" width="9.140625" style="1"/>
    <col min="10007" max="10007" width="13.28515625" style="1" customWidth="1"/>
    <col min="10008" max="10008" width="9.140625" style="1"/>
    <col min="10009" max="10009" width="13" style="1" bestFit="1" customWidth="1"/>
    <col min="10010" max="10011" width="9.140625" style="1"/>
    <col min="10012" max="10012" width="13.7109375" style="1" customWidth="1"/>
    <col min="10013" max="10246" width="9.140625" style="1"/>
    <col min="10247" max="10247" width="10.140625" style="1" bestFit="1" customWidth="1"/>
    <col min="10248" max="10251" width="9.140625" style="1"/>
    <col min="10252" max="10252" width="7" style="1" customWidth="1"/>
    <col min="10253" max="10253" width="8.140625" style="1" customWidth="1"/>
    <col min="10254" max="10254" width="14.7109375" style="1" customWidth="1"/>
    <col min="10255" max="10255" width="12.28515625" style="1" customWidth="1"/>
    <col min="10256" max="10256" width="16.7109375" style="1" customWidth="1"/>
    <col min="10257" max="10257" width="13.85546875" style="1" customWidth="1"/>
    <col min="10258" max="10258" width="6.28515625" style="1" customWidth="1"/>
    <col min="10259" max="10259" width="12.7109375" style="1" customWidth="1"/>
    <col min="10260" max="10260" width="6.28515625" style="1" customWidth="1"/>
    <col min="10261" max="10261" width="13.28515625" style="1" customWidth="1"/>
    <col min="10262" max="10262" width="9.140625" style="1"/>
    <col min="10263" max="10263" width="13.28515625" style="1" customWidth="1"/>
    <col min="10264" max="10264" width="9.140625" style="1"/>
    <col min="10265" max="10265" width="13" style="1" bestFit="1" customWidth="1"/>
    <col min="10266" max="10267" width="9.140625" style="1"/>
    <col min="10268" max="10268" width="13.7109375" style="1" customWidth="1"/>
    <col min="10269" max="10502" width="9.140625" style="1"/>
    <col min="10503" max="10503" width="10.140625" style="1" bestFit="1" customWidth="1"/>
    <col min="10504" max="10507" width="9.140625" style="1"/>
    <col min="10508" max="10508" width="7" style="1" customWidth="1"/>
    <col min="10509" max="10509" width="8.140625" style="1" customWidth="1"/>
    <col min="10510" max="10510" width="14.7109375" style="1" customWidth="1"/>
    <col min="10511" max="10511" width="12.28515625" style="1" customWidth="1"/>
    <col min="10512" max="10512" width="16.7109375" style="1" customWidth="1"/>
    <col min="10513" max="10513" width="13.85546875" style="1" customWidth="1"/>
    <col min="10514" max="10514" width="6.28515625" style="1" customWidth="1"/>
    <col min="10515" max="10515" width="12.7109375" style="1" customWidth="1"/>
    <col min="10516" max="10516" width="6.28515625" style="1" customWidth="1"/>
    <col min="10517" max="10517" width="13.28515625" style="1" customWidth="1"/>
    <col min="10518" max="10518" width="9.140625" style="1"/>
    <col min="10519" max="10519" width="13.28515625" style="1" customWidth="1"/>
    <col min="10520" max="10520" width="9.140625" style="1"/>
    <col min="10521" max="10521" width="13" style="1" bestFit="1" customWidth="1"/>
    <col min="10522" max="10523" width="9.140625" style="1"/>
    <col min="10524" max="10524" width="13.7109375" style="1" customWidth="1"/>
    <col min="10525" max="10758" width="9.140625" style="1"/>
    <col min="10759" max="10759" width="10.140625" style="1" bestFit="1" customWidth="1"/>
    <col min="10760" max="10763" width="9.140625" style="1"/>
    <col min="10764" max="10764" width="7" style="1" customWidth="1"/>
    <col min="10765" max="10765" width="8.140625" style="1" customWidth="1"/>
    <col min="10766" max="10766" width="14.7109375" style="1" customWidth="1"/>
    <col min="10767" max="10767" width="12.28515625" style="1" customWidth="1"/>
    <col min="10768" max="10768" width="16.7109375" style="1" customWidth="1"/>
    <col min="10769" max="10769" width="13.85546875" style="1" customWidth="1"/>
    <col min="10770" max="10770" width="6.28515625" style="1" customWidth="1"/>
    <col min="10771" max="10771" width="12.7109375" style="1" customWidth="1"/>
    <col min="10772" max="10772" width="6.28515625" style="1" customWidth="1"/>
    <col min="10773" max="10773" width="13.28515625" style="1" customWidth="1"/>
    <col min="10774" max="10774" width="9.140625" style="1"/>
    <col min="10775" max="10775" width="13.28515625" style="1" customWidth="1"/>
    <col min="10776" max="10776" width="9.140625" style="1"/>
    <col min="10777" max="10777" width="13" style="1" bestFit="1" customWidth="1"/>
    <col min="10778" max="10779" width="9.140625" style="1"/>
    <col min="10780" max="10780" width="13.7109375" style="1" customWidth="1"/>
    <col min="10781" max="11014" width="9.140625" style="1"/>
    <col min="11015" max="11015" width="10.140625" style="1" bestFit="1" customWidth="1"/>
    <col min="11016" max="11019" width="9.140625" style="1"/>
    <col min="11020" max="11020" width="7" style="1" customWidth="1"/>
    <col min="11021" max="11021" width="8.140625" style="1" customWidth="1"/>
    <col min="11022" max="11022" width="14.7109375" style="1" customWidth="1"/>
    <col min="11023" max="11023" width="12.28515625" style="1" customWidth="1"/>
    <col min="11024" max="11024" width="16.7109375" style="1" customWidth="1"/>
    <col min="11025" max="11025" width="13.85546875" style="1" customWidth="1"/>
    <col min="11026" max="11026" width="6.28515625" style="1" customWidth="1"/>
    <col min="11027" max="11027" width="12.7109375" style="1" customWidth="1"/>
    <col min="11028" max="11028" width="6.28515625" style="1" customWidth="1"/>
    <col min="11029" max="11029" width="13.28515625" style="1" customWidth="1"/>
    <col min="11030" max="11030" width="9.140625" style="1"/>
    <col min="11031" max="11031" width="13.28515625" style="1" customWidth="1"/>
    <col min="11032" max="11032" width="9.140625" style="1"/>
    <col min="11033" max="11033" width="13" style="1" bestFit="1" customWidth="1"/>
    <col min="11034" max="11035" width="9.140625" style="1"/>
    <col min="11036" max="11036" width="13.7109375" style="1" customWidth="1"/>
    <col min="11037" max="11270" width="9.140625" style="1"/>
    <col min="11271" max="11271" width="10.140625" style="1" bestFit="1" customWidth="1"/>
    <col min="11272" max="11275" width="9.140625" style="1"/>
    <col min="11276" max="11276" width="7" style="1" customWidth="1"/>
    <col min="11277" max="11277" width="8.140625" style="1" customWidth="1"/>
    <col min="11278" max="11278" width="14.7109375" style="1" customWidth="1"/>
    <col min="11279" max="11279" width="12.28515625" style="1" customWidth="1"/>
    <col min="11280" max="11280" width="16.7109375" style="1" customWidth="1"/>
    <col min="11281" max="11281" width="13.85546875" style="1" customWidth="1"/>
    <col min="11282" max="11282" width="6.28515625" style="1" customWidth="1"/>
    <col min="11283" max="11283" width="12.7109375" style="1" customWidth="1"/>
    <col min="11284" max="11284" width="6.28515625" style="1" customWidth="1"/>
    <col min="11285" max="11285" width="13.28515625" style="1" customWidth="1"/>
    <col min="11286" max="11286" width="9.140625" style="1"/>
    <col min="11287" max="11287" width="13.28515625" style="1" customWidth="1"/>
    <col min="11288" max="11288" width="9.140625" style="1"/>
    <col min="11289" max="11289" width="13" style="1" bestFit="1" customWidth="1"/>
    <col min="11290" max="11291" width="9.140625" style="1"/>
    <col min="11292" max="11292" width="13.7109375" style="1" customWidth="1"/>
    <col min="11293" max="11526" width="9.140625" style="1"/>
    <col min="11527" max="11527" width="10.140625" style="1" bestFit="1" customWidth="1"/>
    <col min="11528" max="11531" width="9.140625" style="1"/>
    <col min="11532" max="11532" width="7" style="1" customWidth="1"/>
    <col min="11533" max="11533" width="8.140625" style="1" customWidth="1"/>
    <col min="11534" max="11534" width="14.7109375" style="1" customWidth="1"/>
    <col min="11535" max="11535" width="12.28515625" style="1" customWidth="1"/>
    <col min="11536" max="11536" width="16.7109375" style="1" customWidth="1"/>
    <col min="11537" max="11537" width="13.85546875" style="1" customWidth="1"/>
    <col min="11538" max="11538" width="6.28515625" style="1" customWidth="1"/>
    <col min="11539" max="11539" width="12.7109375" style="1" customWidth="1"/>
    <col min="11540" max="11540" width="6.28515625" style="1" customWidth="1"/>
    <col min="11541" max="11541" width="13.28515625" style="1" customWidth="1"/>
    <col min="11542" max="11542" width="9.140625" style="1"/>
    <col min="11543" max="11543" width="13.28515625" style="1" customWidth="1"/>
    <col min="11544" max="11544" width="9.140625" style="1"/>
    <col min="11545" max="11545" width="13" style="1" bestFit="1" customWidth="1"/>
    <col min="11546" max="11547" width="9.140625" style="1"/>
    <col min="11548" max="11548" width="13.7109375" style="1" customWidth="1"/>
    <col min="11549" max="11782" width="9.140625" style="1"/>
    <col min="11783" max="11783" width="10.140625" style="1" bestFit="1" customWidth="1"/>
    <col min="11784" max="11787" width="9.140625" style="1"/>
    <col min="11788" max="11788" width="7" style="1" customWidth="1"/>
    <col min="11789" max="11789" width="8.140625" style="1" customWidth="1"/>
    <col min="11790" max="11790" width="14.7109375" style="1" customWidth="1"/>
    <col min="11791" max="11791" width="12.28515625" style="1" customWidth="1"/>
    <col min="11792" max="11792" width="16.7109375" style="1" customWidth="1"/>
    <col min="11793" max="11793" width="13.85546875" style="1" customWidth="1"/>
    <col min="11794" max="11794" width="6.28515625" style="1" customWidth="1"/>
    <col min="11795" max="11795" width="12.7109375" style="1" customWidth="1"/>
    <col min="11796" max="11796" width="6.28515625" style="1" customWidth="1"/>
    <col min="11797" max="11797" width="13.28515625" style="1" customWidth="1"/>
    <col min="11798" max="11798" width="9.140625" style="1"/>
    <col min="11799" max="11799" width="13.28515625" style="1" customWidth="1"/>
    <col min="11800" max="11800" width="9.140625" style="1"/>
    <col min="11801" max="11801" width="13" style="1" bestFit="1" customWidth="1"/>
    <col min="11802" max="11803" width="9.140625" style="1"/>
    <col min="11804" max="11804" width="13.7109375" style="1" customWidth="1"/>
    <col min="11805" max="12038" width="9.140625" style="1"/>
    <col min="12039" max="12039" width="10.140625" style="1" bestFit="1" customWidth="1"/>
    <col min="12040" max="12043" width="9.140625" style="1"/>
    <col min="12044" max="12044" width="7" style="1" customWidth="1"/>
    <col min="12045" max="12045" width="8.140625" style="1" customWidth="1"/>
    <col min="12046" max="12046" width="14.7109375" style="1" customWidth="1"/>
    <col min="12047" max="12047" width="12.28515625" style="1" customWidth="1"/>
    <col min="12048" max="12048" width="16.7109375" style="1" customWidth="1"/>
    <col min="12049" max="12049" width="13.85546875" style="1" customWidth="1"/>
    <col min="12050" max="12050" width="6.28515625" style="1" customWidth="1"/>
    <col min="12051" max="12051" width="12.7109375" style="1" customWidth="1"/>
    <col min="12052" max="12052" width="6.28515625" style="1" customWidth="1"/>
    <col min="12053" max="12053" width="13.28515625" style="1" customWidth="1"/>
    <col min="12054" max="12054" width="9.140625" style="1"/>
    <col min="12055" max="12055" width="13.28515625" style="1" customWidth="1"/>
    <col min="12056" max="12056" width="9.140625" style="1"/>
    <col min="12057" max="12057" width="13" style="1" bestFit="1" customWidth="1"/>
    <col min="12058" max="12059" width="9.140625" style="1"/>
    <col min="12060" max="12060" width="13.7109375" style="1" customWidth="1"/>
    <col min="12061" max="12294" width="9.140625" style="1"/>
    <col min="12295" max="12295" width="10.140625" style="1" bestFit="1" customWidth="1"/>
    <col min="12296" max="12299" width="9.140625" style="1"/>
    <col min="12300" max="12300" width="7" style="1" customWidth="1"/>
    <col min="12301" max="12301" width="8.140625" style="1" customWidth="1"/>
    <col min="12302" max="12302" width="14.7109375" style="1" customWidth="1"/>
    <col min="12303" max="12303" width="12.28515625" style="1" customWidth="1"/>
    <col min="12304" max="12304" width="16.7109375" style="1" customWidth="1"/>
    <col min="12305" max="12305" width="13.85546875" style="1" customWidth="1"/>
    <col min="12306" max="12306" width="6.28515625" style="1" customWidth="1"/>
    <col min="12307" max="12307" width="12.7109375" style="1" customWidth="1"/>
    <col min="12308" max="12308" width="6.28515625" style="1" customWidth="1"/>
    <col min="12309" max="12309" width="13.28515625" style="1" customWidth="1"/>
    <col min="12310" max="12310" width="9.140625" style="1"/>
    <col min="12311" max="12311" width="13.28515625" style="1" customWidth="1"/>
    <col min="12312" max="12312" width="9.140625" style="1"/>
    <col min="12313" max="12313" width="13" style="1" bestFit="1" customWidth="1"/>
    <col min="12314" max="12315" width="9.140625" style="1"/>
    <col min="12316" max="12316" width="13.7109375" style="1" customWidth="1"/>
    <col min="12317" max="12550" width="9.140625" style="1"/>
    <col min="12551" max="12551" width="10.140625" style="1" bestFit="1" customWidth="1"/>
    <col min="12552" max="12555" width="9.140625" style="1"/>
    <col min="12556" max="12556" width="7" style="1" customWidth="1"/>
    <col min="12557" max="12557" width="8.140625" style="1" customWidth="1"/>
    <col min="12558" max="12558" width="14.7109375" style="1" customWidth="1"/>
    <col min="12559" max="12559" width="12.28515625" style="1" customWidth="1"/>
    <col min="12560" max="12560" width="16.7109375" style="1" customWidth="1"/>
    <col min="12561" max="12561" width="13.85546875" style="1" customWidth="1"/>
    <col min="12562" max="12562" width="6.28515625" style="1" customWidth="1"/>
    <col min="12563" max="12563" width="12.7109375" style="1" customWidth="1"/>
    <col min="12564" max="12564" width="6.28515625" style="1" customWidth="1"/>
    <col min="12565" max="12565" width="13.28515625" style="1" customWidth="1"/>
    <col min="12566" max="12566" width="9.140625" style="1"/>
    <col min="12567" max="12567" width="13.28515625" style="1" customWidth="1"/>
    <col min="12568" max="12568" width="9.140625" style="1"/>
    <col min="12569" max="12569" width="13" style="1" bestFit="1" customWidth="1"/>
    <col min="12570" max="12571" width="9.140625" style="1"/>
    <col min="12572" max="12572" width="13.7109375" style="1" customWidth="1"/>
    <col min="12573" max="12806" width="9.140625" style="1"/>
    <col min="12807" max="12807" width="10.140625" style="1" bestFit="1" customWidth="1"/>
    <col min="12808" max="12811" width="9.140625" style="1"/>
    <col min="12812" max="12812" width="7" style="1" customWidth="1"/>
    <col min="12813" max="12813" width="8.140625" style="1" customWidth="1"/>
    <col min="12814" max="12814" width="14.7109375" style="1" customWidth="1"/>
    <col min="12815" max="12815" width="12.28515625" style="1" customWidth="1"/>
    <col min="12816" max="12816" width="16.7109375" style="1" customWidth="1"/>
    <col min="12817" max="12817" width="13.85546875" style="1" customWidth="1"/>
    <col min="12818" max="12818" width="6.28515625" style="1" customWidth="1"/>
    <col min="12819" max="12819" width="12.7109375" style="1" customWidth="1"/>
    <col min="12820" max="12820" width="6.28515625" style="1" customWidth="1"/>
    <col min="12821" max="12821" width="13.28515625" style="1" customWidth="1"/>
    <col min="12822" max="12822" width="9.140625" style="1"/>
    <col min="12823" max="12823" width="13.28515625" style="1" customWidth="1"/>
    <col min="12824" max="12824" width="9.140625" style="1"/>
    <col min="12825" max="12825" width="13" style="1" bestFit="1" customWidth="1"/>
    <col min="12826" max="12827" width="9.140625" style="1"/>
    <col min="12828" max="12828" width="13.7109375" style="1" customWidth="1"/>
    <col min="12829" max="13062" width="9.140625" style="1"/>
    <col min="13063" max="13063" width="10.140625" style="1" bestFit="1" customWidth="1"/>
    <col min="13064" max="13067" width="9.140625" style="1"/>
    <col min="13068" max="13068" width="7" style="1" customWidth="1"/>
    <col min="13069" max="13069" width="8.140625" style="1" customWidth="1"/>
    <col min="13070" max="13070" width="14.7109375" style="1" customWidth="1"/>
    <col min="13071" max="13071" width="12.28515625" style="1" customWidth="1"/>
    <col min="13072" max="13072" width="16.7109375" style="1" customWidth="1"/>
    <col min="13073" max="13073" width="13.85546875" style="1" customWidth="1"/>
    <col min="13074" max="13074" width="6.28515625" style="1" customWidth="1"/>
    <col min="13075" max="13075" width="12.7109375" style="1" customWidth="1"/>
    <col min="13076" max="13076" width="6.28515625" style="1" customWidth="1"/>
    <col min="13077" max="13077" width="13.28515625" style="1" customWidth="1"/>
    <col min="13078" max="13078" width="9.140625" style="1"/>
    <col min="13079" max="13079" width="13.28515625" style="1" customWidth="1"/>
    <col min="13080" max="13080" width="9.140625" style="1"/>
    <col min="13081" max="13081" width="13" style="1" bestFit="1" customWidth="1"/>
    <col min="13082" max="13083" width="9.140625" style="1"/>
    <col min="13084" max="13084" width="13.7109375" style="1" customWidth="1"/>
    <col min="13085" max="13318" width="9.140625" style="1"/>
    <col min="13319" max="13319" width="10.140625" style="1" bestFit="1" customWidth="1"/>
    <col min="13320" max="13323" width="9.140625" style="1"/>
    <col min="13324" max="13324" width="7" style="1" customWidth="1"/>
    <col min="13325" max="13325" width="8.140625" style="1" customWidth="1"/>
    <col min="13326" max="13326" width="14.7109375" style="1" customWidth="1"/>
    <col min="13327" max="13327" width="12.28515625" style="1" customWidth="1"/>
    <col min="13328" max="13328" width="16.7109375" style="1" customWidth="1"/>
    <col min="13329" max="13329" width="13.85546875" style="1" customWidth="1"/>
    <col min="13330" max="13330" width="6.28515625" style="1" customWidth="1"/>
    <col min="13331" max="13331" width="12.7109375" style="1" customWidth="1"/>
    <col min="13332" max="13332" width="6.28515625" style="1" customWidth="1"/>
    <col min="13333" max="13333" width="13.28515625" style="1" customWidth="1"/>
    <col min="13334" max="13334" width="9.140625" style="1"/>
    <col min="13335" max="13335" width="13.28515625" style="1" customWidth="1"/>
    <col min="13336" max="13336" width="9.140625" style="1"/>
    <col min="13337" max="13337" width="13" style="1" bestFit="1" customWidth="1"/>
    <col min="13338" max="13339" width="9.140625" style="1"/>
    <col min="13340" max="13340" width="13.7109375" style="1" customWidth="1"/>
    <col min="13341" max="13574" width="9.140625" style="1"/>
    <col min="13575" max="13575" width="10.140625" style="1" bestFit="1" customWidth="1"/>
    <col min="13576" max="13579" width="9.140625" style="1"/>
    <col min="13580" max="13580" width="7" style="1" customWidth="1"/>
    <col min="13581" max="13581" width="8.140625" style="1" customWidth="1"/>
    <col min="13582" max="13582" width="14.7109375" style="1" customWidth="1"/>
    <col min="13583" max="13583" width="12.28515625" style="1" customWidth="1"/>
    <col min="13584" max="13584" width="16.7109375" style="1" customWidth="1"/>
    <col min="13585" max="13585" width="13.85546875" style="1" customWidth="1"/>
    <col min="13586" max="13586" width="6.28515625" style="1" customWidth="1"/>
    <col min="13587" max="13587" width="12.7109375" style="1" customWidth="1"/>
    <col min="13588" max="13588" width="6.28515625" style="1" customWidth="1"/>
    <col min="13589" max="13589" width="13.28515625" style="1" customWidth="1"/>
    <col min="13590" max="13590" width="9.140625" style="1"/>
    <col min="13591" max="13591" width="13.28515625" style="1" customWidth="1"/>
    <col min="13592" max="13592" width="9.140625" style="1"/>
    <col min="13593" max="13593" width="13" style="1" bestFit="1" customWidth="1"/>
    <col min="13594" max="13595" width="9.140625" style="1"/>
    <col min="13596" max="13596" width="13.7109375" style="1" customWidth="1"/>
    <col min="13597" max="13830" width="9.140625" style="1"/>
    <col min="13831" max="13831" width="10.140625" style="1" bestFit="1" customWidth="1"/>
    <col min="13832" max="13835" width="9.140625" style="1"/>
    <col min="13836" max="13836" width="7" style="1" customWidth="1"/>
    <col min="13837" max="13837" width="8.140625" style="1" customWidth="1"/>
    <col min="13838" max="13838" width="14.7109375" style="1" customWidth="1"/>
    <col min="13839" max="13839" width="12.28515625" style="1" customWidth="1"/>
    <col min="13840" max="13840" width="16.7109375" style="1" customWidth="1"/>
    <col min="13841" max="13841" width="13.85546875" style="1" customWidth="1"/>
    <col min="13842" max="13842" width="6.28515625" style="1" customWidth="1"/>
    <col min="13843" max="13843" width="12.7109375" style="1" customWidth="1"/>
    <col min="13844" max="13844" width="6.28515625" style="1" customWidth="1"/>
    <col min="13845" max="13845" width="13.28515625" style="1" customWidth="1"/>
    <col min="13846" max="13846" width="9.140625" style="1"/>
    <col min="13847" max="13847" width="13.28515625" style="1" customWidth="1"/>
    <col min="13848" max="13848" width="9.140625" style="1"/>
    <col min="13849" max="13849" width="13" style="1" bestFit="1" customWidth="1"/>
    <col min="13850" max="13851" width="9.140625" style="1"/>
    <col min="13852" max="13852" width="13.7109375" style="1" customWidth="1"/>
    <col min="13853" max="14086" width="9.140625" style="1"/>
    <col min="14087" max="14087" width="10.140625" style="1" bestFit="1" customWidth="1"/>
    <col min="14088" max="14091" width="9.140625" style="1"/>
    <col min="14092" max="14092" width="7" style="1" customWidth="1"/>
    <col min="14093" max="14093" width="8.140625" style="1" customWidth="1"/>
    <col min="14094" max="14094" width="14.7109375" style="1" customWidth="1"/>
    <col min="14095" max="14095" width="12.28515625" style="1" customWidth="1"/>
    <col min="14096" max="14096" width="16.7109375" style="1" customWidth="1"/>
    <col min="14097" max="14097" width="13.85546875" style="1" customWidth="1"/>
    <col min="14098" max="14098" width="6.28515625" style="1" customWidth="1"/>
    <col min="14099" max="14099" width="12.7109375" style="1" customWidth="1"/>
    <col min="14100" max="14100" width="6.28515625" style="1" customWidth="1"/>
    <col min="14101" max="14101" width="13.28515625" style="1" customWidth="1"/>
    <col min="14102" max="14102" width="9.140625" style="1"/>
    <col min="14103" max="14103" width="13.28515625" style="1" customWidth="1"/>
    <col min="14104" max="14104" width="9.140625" style="1"/>
    <col min="14105" max="14105" width="13" style="1" bestFit="1" customWidth="1"/>
    <col min="14106" max="14107" width="9.140625" style="1"/>
    <col min="14108" max="14108" width="13.7109375" style="1" customWidth="1"/>
    <col min="14109" max="14342" width="9.140625" style="1"/>
    <col min="14343" max="14343" width="10.140625" style="1" bestFit="1" customWidth="1"/>
    <col min="14344" max="14347" width="9.140625" style="1"/>
    <col min="14348" max="14348" width="7" style="1" customWidth="1"/>
    <col min="14349" max="14349" width="8.140625" style="1" customWidth="1"/>
    <col min="14350" max="14350" width="14.7109375" style="1" customWidth="1"/>
    <col min="14351" max="14351" width="12.28515625" style="1" customWidth="1"/>
    <col min="14352" max="14352" width="16.7109375" style="1" customWidth="1"/>
    <col min="14353" max="14353" width="13.85546875" style="1" customWidth="1"/>
    <col min="14354" max="14354" width="6.28515625" style="1" customWidth="1"/>
    <col min="14355" max="14355" width="12.7109375" style="1" customWidth="1"/>
    <col min="14356" max="14356" width="6.28515625" style="1" customWidth="1"/>
    <col min="14357" max="14357" width="13.28515625" style="1" customWidth="1"/>
    <col min="14358" max="14358" width="9.140625" style="1"/>
    <col min="14359" max="14359" width="13.28515625" style="1" customWidth="1"/>
    <col min="14360" max="14360" width="9.140625" style="1"/>
    <col min="14361" max="14361" width="13" style="1" bestFit="1" customWidth="1"/>
    <col min="14362" max="14363" width="9.140625" style="1"/>
    <col min="14364" max="14364" width="13.7109375" style="1" customWidth="1"/>
    <col min="14365" max="14598" width="9.140625" style="1"/>
    <col min="14599" max="14599" width="10.140625" style="1" bestFit="1" customWidth="1"/>
    <col min="14600" max="14603" width="9.140625" style="1"/>
    <col min="14604" max="14604" width="7" style="1" customWidth="1"/>
    <col min="14605" max="14605" width="8.140625" style="1" customWidth="1"/>
    <col min="14606" max="14606" width="14.7109375" style="1" customWidth="1"/>
    <col min="14607" max="14607" width="12.28515625" style="1" customWidth="1"/>
    <col min="14608" max="14608" width="16.7109375" style="1" customWidth="1"/>
    <col min="14609" max="14609" width="13.85546875" style="1" customWidth="1"/>
    <col min="14610" max="14610" width="6.28515625" style="1" customWidth="1"/>
    <col min="14611" max="14611" width="12.7109375" style="1" customWidth="1"/>
    <col min="14612" max="14612" width="6.28515625" style="1" customWidth="1"/>
    <col min="14613" max="14613" width="13.28515625" style="1" customWidth="1"/>
    <col min="14614" max="14614" width="9.140625" style="1"/>
    <col min="14615" max="14615" width="13.28515625" style="1" customWidth="1"/>
    <col min="14616" max="14616" width="9.140625" style="1"/>
    <col min="14617" max="14617" width="13" style="1" bestFit="1" customWidth="1"/>
    <col min="14618" max="14619" width="9.140625" style="1"/>
    <col min="14620" max="14620" width="13.7109375" style="1" customWidth="1"/>
    <col min="14621" max="14854" width="9.140625" style="1"/>
    <col min="14855" max="14855" width="10.140625" style="1" bestFit="1" customWidth="1"/>
    <col min="14856" max="14859" width="9.140625" style="1"/>
    <col min="14860" max="14860" width="7" style="1" customWidth="1"/>
    <col min="14861" max="14861" width="8.140625" style="1" customWidth="1"/>
    <col min="14862" max="14862" width="14.7109375" style="1" customWidth="1"/>
    <col min="14863" max="14863" width="12.28515625" style="1" customWidth="1"/>
    <col min="14864" max="14864" width="16.7109375" style="1" customWidth="1"/>
    <col min="14865" max="14865" width="13.85546875" style="1" customWidth="1"/>
    <col min="14866" max="14866" width="6.28515625" style="1" customWidth="1"/>
    <col min="14867" max="14867" width="12.7109375" style="1" customWidth="1"/>
    <col min="14868" max="14868" width="6.28515625" style="1" customWidth="1"/>
    <col min="14869" max="14869" width="13.28515625" style="1" customWidth="1"/>
    <col min="14870" max="14870" width="9.140625" style="1"/>
    <col min="14871" max="14871" width="13.28515625" style="1" customWidth="1"/>
    <col min="14872" max="14872" width="9.140625" style="1"/>
    <col min="14873" max="14873" width="13" style="1" bestFit="1" customWidth="1"/>
    <col min="14874" max="14875" width="9.140625" style="1"/>
    <col min="14876" max="14876" width="13.7109375" style="1" customWidth="1"/>
    <col min="14877" max="15110" width="9.140625" style="1"/>
    <col min="15111" max="15111" width="10.140625" style="1" bestFit="1" customWidth="1"/>
    <col min="15112" max="15115" width="9.140625" style="1"/>
    <col min="15116" max="15116" width="7" style="1" customWidth="1"/>
    <col min="15117" max="15117" width="8.140625" style="1" customWidth="1"/>
    <col min="15118" max="15118" width="14.7109375" style="1" customWidth="1"/>
    <col min="15119" max="15119" width="12.28515625" style="1" customWidth="1"/>
    <col min="15120" max="15120" width="16.7109375" style="1" customWidth="1"/>
    <col min="15121" max="15121" width="13.85546875" style="1" customWidth="1"/>
    <col min="15122" max="15122" width="6.28515625" style="1" customWidth="1"/>
    <col min="15123" max="15123" width="12.7109375" style="1" customWidth="1"/>
    <col min="15124" max="15124" width="6.28515625" style="1" customWidth="1"/>
    <col min="15125" max="15125" width="13.28515625" style="1" customWidth="1"/>
    <col min="15126" max="15126" width="9.140625" style="1"/>
    <col min="15127" max="15127" width="13.28515625" style="1" customWidth="1"/>
    <col min="15128" max="15128" width="9.140625" style="1"/>
    <col min="15129" max="15129" width="13" style="1" bestFit="1" customWidth="1"/>
    <col min="15130" max="15131" width="9.140625" style="1"/>
    <col min="15132" max="15132" width="13.7109375" style="1" customWidth="1"/>
    <col min="15133" max="15366" width="9.140625" style="1"/>
    <col min="15367" max="15367" width="10.140625" style="1" bestFit="1" customWidth="1"/>
    <col min="15368" max="15371" width="9.140625" style="1"/>
    <col min="15372" max="15372" width="7" style="1" customWidth="1"/>
    <col min="15373" max="15373" width="8.140625" style="1" customWidth="1"/>
    <col min="15374" max="15374" width="14.7109375" style="1" customWidth="1"/>
    <col min="15375" max="15375" width="12.28515625" style="1" customWidth="1"/>
    <col min="15376" max="15376" width="16.7109375" style="1" customWidth="1"/>
    <col min="15377" max="15377" width="13.85546875" style="1" customWidth="1"/>
    <col min="15378" max="15378" width="6.28515625" style="1" customWidth="1"/>
    <col min="15379" max="15379" width="12.7109375" style="1" customWidth="1"/>
    <col min="15380" max="15380" width="6.28515625" style="1" customWidth="1"/>
    <col min="15381" max="15381" width="13.28515625" style="1" customWidth="1"/>
    <col min="15382" max="15382" width="9.140625" style="1"/>
    <col min="15383" max="15383" width="13.28515625" style="1" customWidth="1"/>
    <col min="15384" max="15384" width="9.140625" style="1"/>
    <col min="15385" max="15385" width="13" style="1" bestFit="1" customWidth="1"/>
    <col min="15386" max="15387" width="9.140625" style="1"/>
    <col min="15388" max="15388" width="13.7109375" style="1" customWidth="1"/>
    <col min="15389" max="15622" width="9.140625" style="1"/>
    <col min="15623" max="15623" width="10.140625" style="1" bestFit="1" customWidth="1"/>
    <col min="15624" max="15627" width="9.140625" style="1"/>
    <col min="15628" max="15628" width="7" style="1" customWidth="1"/>
    <col min="15629" max="15629" width="8.140625" style="1" customWidth="1"/>
    <col min="15630" max="15630" width="14.7109375" style="1" customWidth="1"/>
    <col min="15631" max="15631" width="12.28515625" style="1" customWidth="1"/>
    <col min="15632" max="15632" width="16.7109375" style="1" customWidth="1"/>
    <col min="15633" max="15633" width="13.85546875" style="1" customWidth="1"/>
    <col min="15634" max="15634" width="6.28515625" style="1" customWidth="1"/>
    <col min="15635" max="15635" width="12.7109375" style="1" customWidth="1"/>
    <col min="15636" max="15636" width="6.28515625" style="1" customWidth="1"/>
    <col min="15637" max="15637" width="13.28515625" style="1" customWidth="1"/>
    <col min="15638" max="15638" width="9.140625" style="1"/>
    <col min="15639" max="15639" width="13.28515625" style="1" customWidth="1"/>
    <col min="15640" max="15640" width="9.140625" style="1"/>
    <col min="15641" max="15641" width="13" style="1" bestFit="1" customWidth="1"/>
    <col min="15642" max="15643" width="9.140625" style="1"/>
    <col min="15644" max="15644" width="13.7109375" style="1" customWidth="1"/>
    <col min="15645" max="15878" width="9.140625" style="1"/>
    <col min="15879" max="15879" width="10.140625" style="1" bestFit="1" customWidth="1"/>
    <col min="15880" max="15883" width="9.140625" style="1"/>
    <col min="15884" max="15884" width="7" style="1" customWidth="1"/>
    <col min="15885" max="15885" width="8.140625" style="1" customWidth="1"/>
    <col min="15886" max="15886" width="14.7109375" style="1" customWidth="1"/>
    <col min="15887" max="15887" width="12.28515625" style="1" customWidth="1"/>
    <col min="15888" max="15888" width="16.7109375" style="1" customWidth="1"/>
    <col min="15889" max="15889" width="13.85546875" style="1" customWidth="1"/>
    <col min="15890" max="15890" width="6.28515625" style="1" customWidth="1"/>
    <col min="15891" max="15891" width="12.7109375" style="1" customWidth="1"/>
    <col min="15892" max="15892" width="6.28515625" style="1" customWidth="1"/>
    <col min="15893" max="15893" width="13.28515625" style="1" customWidth="1"/>
    <col min="15894" max="15894" width="9.140625" style="1"/>
    <col min="15895" max="15895" width="13.28515625" style="1" customWidth="1"/>
    <col min="15896" max="15896" width="9.140625" style="1"/>
    <col min="15897" max="15897" width="13" style="1" bestFit="1" customWidth="1"/>
    <col min="15898" max="15899" width="9.140625" style="1"/>
    <col min="15900" max="15900" width="13.7109375" style="1" customWidth="1"/>
    <col min="15901" max="16134" width="9.140625" style="1"/>
    <col min="16135" max="16135" width="10.140625" style="1" bestFit="1" customWidth="1"/>
    <col min="16136" max="16139" width="9.140625" style="1"/>
    <col min="16140" max="16140" width="7" style="1" customWidth="1"/>
    <col min="16141" max="16141" width="8.140625" style="1" customWidth="1"/>
    <col min="16142" max="16142" width="14.7109375" style="1" customWidth="1"/>
    <col min="16143" max="16143" width="12.28515625" style="1" customWidth="1"/>
    <col min="16144" max="16144" width="16.7109375" style="1" customWidth="1"/>
    <col min="16145" max="16145" width="13.85546875" style="1" customWidth="1"/>
    <col min="16146" max="16146" width="6.28515625" style="1" customWidth="1"/>
    <col min="16147" max="16147" width="12.7109375" style="1" customWidth="1"/>
    <col min="16148" max="16148" width="6.28515625" style="1" customWidth="1"/>
    <col min="16149" max="16149" width="13.28515625" style="1" customWidth="1"/>
    <col min="16150" max="16150" width="9.140625" style="1"/>
    <col min="16151" max="16151" width="13.28515625" style="1" customWidth="1"/>
    <col min="16152" max="16152" width="9.140625" style="1"/>
    <col min="16153" max="16153" width="13" style="1" bestFit="1" customWidth="1"/>
    <col min="16154" max="16155" width="9.140625" style="1"/>
    <col min="16156" max="16156" width="13.7109375" style="1" customWidth="1"/>
    <col min="16157" max="16384" width="9.140625" style="1"/>
  </cols>
  <sheetData>
    <row r="21" spans="16:20" ht="23.25" customHeight="1">
      <c r="R21" s="20" t="s">
        <v>7</v>
      </c>
    </row>
    <row r="22" spans="16:20" ht="15" customHeight="1"/>
    <row r="23" spans="16:20" ht="15" customHeight="1">
      <c r="S23" s="229"/>
      <c r="T23" s="229"/>
    </row>
    <row r="24" spans="16:20" ht="15" customHeight="1">
      <c r="S24" s="229"/>
      <c r="T24" s="229"/>
    </row>
    <row r="25" spans="16:20" ht="15" customHeight="1">
      <c r="S25" s="229"/>
      <c r="T25" s="229"/>
    </row>
    <row r="26" spans="16:20" ht="15" customHeight="1">
      <c r="S26" s="229"/>
      <c r="T26" s="229"/>
    </row>
    <row r="27" spans="16:20" ht="15" customHeight="1">
      <c r="S27" s="229"/>
      <c r="T27" s="229"/>
    </row>
    <row r="28" spans="16:20" ht="45.75" customHeight="1">
      <c r="P28" s="21"/>
    </row>
    <row r="29" spans="16:20" ht="45.75" customHeight="1">
      <c r="P29" s="21"/>
    </row>
    <row r="30" spans="16:20" ht="14.45" customHeight="1"/>
    <row r="31" spans="16:20" ht="49.15" customHeight="1">
      <c r="R31" s="20" t="s">
        <v>8</v>
      </c>
    </row>
    <row r="32" spans="16:20" ht="21.75" customHeight="1">
      <c r="S32" s="229"/>
      <c r="T32" s="229"/>
    </row>
    <row r="33" spans="2:20" ht="40.5" customHeight="1">
      <c r="B33" s="3"/>
      <c r="C33" s="3"/>
      <c r="D33" s="3"/>
      <c r="E33" s="3"/>
      <c r="F33" s="3"/>
      <c r="S33" s="229"/>
      <c r="T33" s="229"/>
    </row>
    <row r="34" spans="2:20" ht="15" customHeight="1">
      <c r="B34" s="3"/>
      <c r="C34" s="3"/>
      <c r="D34" s="3"/>
      <c r="E34" s="3"/>
      <c r="F34" s="3"/>
      <c r="I34" s="3"/>
      <c r="J34" s="3"/>
      <c r="K34" s="3"/>
      <c r="L34" s="3"/>
      <c r="S34" s="229"/>
      <c r="T34" s="229"/>
    </row>
    <row r="35" spans="2:20" ht="37.5" customHeight="1">
      <c r="B35" s="3"/>
      <c r="C35" s="3"/>
      <c r="D35" s="3"/>
      <c r="E35" s="3"/>
      <c r="F35" s="3"/>
      <c r="G35" s="3"/>
      <c r="H35" s="3"/>
      <c r="I35" s="3"/>
      <c r="J35" s="3"/>
      <c r="K35" s="3"/>
      <c r="L35" s="3"/>
    </row>
    <row r="36" spans="2:20" ht="18.75" customHeight="1">
      <c r="B36" s="3"/>
      <c r="C36" s="3"/>
      <c r="D36" s="3"/>
      <c r="E36" s="3"/>
      <c r="F36" s="3"/>
      <c r="G36" s="22">
        <v>121</v>
      </c>
      <c r="H36" s="23"/>
      <c r="I36" s="3"/>
      <c r="J36" s="3"/>
      <c r="K36" s="3"/>
      <c r="L36" s="3"/>
    </row>
    <row r="37" spans="2:20" ht="36.75" customHeight="1">
      <c r="B37" s="3"/>
      <c r="C37" s="3"/>
      <c r="D37" s="3"/>
      <c r="E37" s="3"/>
      <c r="F37" s="3"/>
      <c r="I37" s="3"/>
      <c r="J37" s="3"/>
      <c r="K37" s="3"/>
      <c r="L37" s="3"/>
    </row>
    <row r="38" spans="2:20" ht="21" customHeight="1">
      <c r="B38" s="228"/>
      <c r="C38" s="228"/>
      <c r="D38" s="216" t="s">
        <v>9</v>
      </c>
      <c r="E38" s="228"/>
      <c r="F38" s="228"/>
      <c r="G38" s="216" t="s">
        <v>9</v>
      </c>
      <c r="H38" s="228"/>
      <c r="I38" s="228"/>
      <c r="J38" s="216" t="s">
        <v>9</v>
      </c>
      <c r="K38" s="228"/>
      <c r="L38" s="228"/>
      <c r="M38" s="216" t="s">
        <v>9</v>
      </c>
      <c r="N38" s="228"/>
      <c r="O38" s="216" t="s">
        <v>10</v>
      </c>
      <c r="P38" s="229"/>
    </row>
    <row r="39" spans="2:20" ht="39" customHeight="1">
      <c r="B39" s="228"/>
      <c r="C39" s="228"/>
      <c r="D39" s="216"/>
      <c r="E39" s="228"/>
      <c r="F39" s="228"/>
      <c r="G39" s="216"/>
      <c r="H39" s="228"/>
      <c r="I39" s="228"/>
      <c r="J39" s="216"/>
      <c r="K39" s="228"/>
      <c r="L39" s="228"/>
      <c r="M39" s="216"/>
      <c r="N39" s="228"/>
      <c r="O39" s="216"/>
      <c r="P39" s="229"/>
    </row>
    <row r="40" spans="2:20" ht="43.5" customHeight="1">
      <c r="C40" s="3"/>
      <c r="D40" s="3"/>
      <c r="E40" s="3"/>
      <c r="F40" s="3"/>
      <c r="G40" s="3"/>
      <c r="H40" s="3"/>
      <c r="I40" s="3"/>
      <c r="J40" s="3"/>
      <c r="K40" s="3"/>
      <c r="L40" s="3"/>
      <c r="M40" s="3"/>
    </row>
    <row r="41" spans="2:20" ht="25.5" customHeight="1">
      <c r="C41" s="3"/>
      <c r="D41" s="3"/>
      <c r="E41" s="3"/>
      <c r="F41" s="3"/>
      <c r="G41" s="3"/>
      <c r="H41" s="3"/>
      <c r="I41" s="3"/>
      <c r="J41" s="3"/>
      <c r="K41" s="176"/>
      <c r="L41" s="3"/>
      <c r="M41" s="3"/>
    </row>
    <row r="42" spans="2:20" ht="40.5" customHeight="1">
      <c r="C42" s="3"/>
      <c r="D42" s="3"/>
      <c r="E42" s="3"/>
      <c r="F42" s="3"/>
      <c r="G42" s="3"/>
      <c r="H42" s="3"/>
      <c r="I42" s="3"/>
      <c r="J42" s="3"/>
      <c r="K42" s="176"/>
      <c r="L42" s="3"/>
      <c r="M42" s="3"/>
    </row>
    <row r="43" spans="2:20" ht="27.75" customHeight="1">
      <c r="C43" s="3"/>
      <c r="D43" s="3"/>
      <c r="E43" s="177"/>
      <c r="F43" s="177"/>
      <c r="G43" s="177"/>
      <c r="H43" s="177"/>
      <c r="I43" s="3"/>
      <c r="J43" s="3"/>
      <c r="K43" s="3"/>
      <c r="L43" s="3"/>
      <c r="M43" s="3"/>
    </row>
    <row r="44" spans="2:20" ht="27" customHeight="1">
      <c r="C44" s="3"/>
      <c r="D44" s="3"/>
      <c r="E44" s="177"/>
      <c r="F44" s="177"/>
      <c r="G44" s="177"/>
      <c r="H44" s="177"/>
      <c r="I44" s="3"/>
      <c r="J44" s="3"/>
      <c r="K44" s="3"/>
      <c r="L44" s="3"/>
      <c r="M44" s="3"/>
      <c r="N44" s="3"/>
      <c r="O44" s="3"/>
      <c r="P44" s="3"/>
      <c r="Q44" s="3"/>
      <c r="R44" s="3"/>
      <c r="S44" s="3"/>
    </row>
    <row r="45" spans="2:20" ht="15" customHeight="1">
      <c r="C45" s="3"/>
      <c r="D45" s="3"/>
      <c r="E45" s="3"/>
      <c r="F45" s="3"/>
      <c r="G45" s="3"/>
      <c r="H45" s="3"/>
      <c r="I45" s="3"/>
      <c r="J45" s="3"/>
      <c r="K45" s="3"/>
      <c r="L45" s="3"/>
      <c r="M45" s="4"/>
      <c r="N45" s="6">
        <v>75</v>
      </c>
      <c r="O45" s="6"/>
      <c r="P45" s="6"/>
      <c r="Q45" s="4"/>
      <c r="R45" s="4"/>
      <c r="S45" s="3"/>
    </row>
    <row r="46" spans="2:20">
      <c r="M46" s="4"/>
      <c r="N46" s="6">
        <v>45</v>
      </c>
      <c r="O46" s="6"/>
      <c r="P46" s="6"/>
      <c r="Q46" s="4"/>
      <c r="R46" s="4"/>
    </row>
    <row r="47" spans="2:20">
      <c r="M47" s="4"/>
      <c r="N47" s="6">
        <v>25</v>
      </c>
      <c r="O47" s="6"/>
      <c r="P47" s="6"/>
      <c r="Q47" s="4"/>
      <c r="R47" s="4"/>
    </row>
    <row r="48" spans="2:20">
      <c r="M48" s="4"/>
      <c r="N48" s="6">
        <v>100</v>
      </c>
      <c r="O48" s="6"/>
      <c r="P48" s="6"/>
      <c r="Q48" s="4"/>
      <c r="R48" s="4"/>
    </row>
    <row r="49" spans="13:20">
      <c r="M49" s="4"/>
      <c r="N49" s="6">
        <v>100</v>
      </c>
      <c r="O49" s="6"/>
      <c r="P49" s="6"/>
      <c r="Q49" s="4"/>
      <c r="R49" s="4"/>
    </row>
    <row r="50" spans="13:20">
      <c r="M50" s="4"/>
      <c r="N50" s="5"/>
      <c r="O50" s="5"/>
      <c r="P50" s="4"/>
      <c r="Q50" s="4"/>
      <c r="R50" s="4"/>
    </row>
    <row r="51" spans="13:20">
      <c r="M51" s="4"/>
      <c r="N51" s="5"/>
      <c r="O51" s="5"/>
      <c r="P51" s="4"/>
      <c r="Q51" s="4"/>
      <c r="R51" s="4"/>
    </row>
    <row r="54" spans="13:20">
      <c r="T54" s="24"/>
    </row>
  </sheetData>
  <mergeCells count="16">
    <mergeCell ref="K41:K42"/>
    <mergeCell ref="E43:F44"/>
    <mergeCell ref="G43:H44"/>
    <mergeCell ref="S23:T27"/>
    <mergeCell ref="S32:T34"/>
    <mergeCell ref="J38:J39"/>
    <mergeCell ref="K38:L39"/>
    <mergeCell ref="M38:M39"/>
    <mergeCell ref="N38:N39"/>
    <mergeCell ref="O38:O39"/>
    <mergeCell ref="P38:P39"/>
    <mergeCell ref="B38:C39"/>
    <mergeCell ref="D38:D39"/>
    <mergeCell ref="E38:F39"/>
    <mergeCell ref="G38:G39"/>
    <mergeCell ref="H38:I3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L17:Z57"/>
  <sheetViews>
    <sheetView zoomScale="70" zoomScaleNormal="70" workbookViewId="0"/>
  </sheetViews>
  <sheetFormatPr defaultColWidth="9.140625" defaultRowHeight="15"/>
  <cols>
    <col min="1" max="11" width="9.140625" style="1"/>
    <col min="12" max="13" width="15.28515625" style="1" customWidth="1"/>
    <col min="14" max="14" width="16.42578125" style="1" customWidth="1"/>
    <col min="15" max="15" width="14.42578125" style="1" customWidth="1"/>
    <col min="16" max="16384" width="9.140625" style="1"/>
  </cols>
  <sheetData>
    <row r="17" spans="19:21" ht="24.75" customHeight="1"/>
    <row r="18" spans="19:21" ht="24.75" customHeight="1"/>
    <row r="19" spans="19:21" ht="15" customHeight="1"/>
    <row r="20" spans="19:21" ht="15" customHeight="1"/>
    <row r="21" spans="19:21" ht="15" customHeight="1">
      <c r="S21" s="146">
        <f>0.96^100</f>
        <v>1.6870319358849639E-2</v>
      </c>
      <c r="T21" s="146"/>
      <c r="U21" s="146"/>
    </row>
    <row r="22" spans="19:21" ht="15" customHeight="1">
      <c r="S22" s="146"/>
      <c r="T22" s="146"/>
      <c r="U22" s="146"/>
    </row>
    <row r="23" spans="19:21" ht="15" customHeight="1">
      <c r="S23" s="146"/>
      <c r="T23" s="146"/>
      <c r="U23" s="146"/>
    </row>
    <row r="24" spans="19:21">
      <c r="S24" s="146"/>
      <c r="T24" s="146"/>
      <c r="U24" s="146"/>
    </row>
    <row r="25" spans="19:21">
      <c r="S25" s="146"/>
      <c r="T25" s="146"/>
      <c r="U25" s="146"/>
    </row>
    <row r="31" spans="19:21" ht="15" customHeight="1"/>
    <row r="32" spans="19:21" ht="15" customHeight="1"/>
    <row r="33" spans="12:15" ht="15" customHeight="1"/>
    <row r="34" spans="12:15" ht="26.25">
      <c r="L34" s="43"/>
      <c r="M34" s="44"/>
      <c r="N34" s="44"/>
      <c r="O34" s="44"/>
    </row>
    <row r="35" spans="12:15" ht="26.25">
      <c r="L35" s="44"/>
      <c r="M35" s="45"/>
      <c r="N35" s="45"/>
      <c r="O35" s="45"/>
    </row>
    <row r="36" spans="12:15" ht="26.25">
      <c r="L36" s="44"/>
      <c r="M36" s="45"/>
      <c r="N36" s="45"/>
      <c r="O36" s="45"/>
    </row>
    <row r="37" spans="12:15" ht="26.25">
      <c r="L37" s="44"/>
      <c r="M37" s="44"/>
      <c r="N37" s="44"/>
      <c r="O37" s="44"/>
    </row>
    <row r="42" spans="12:15" ht="21" customHeight="1"/>
    <row r="43" spans="12:15" ht="21" customHeight="1"/>
    <row r="44" spans="12:15" ht="19.149999999999999" customHeight="1"/>
    <row r="53" spans="24:26">
      <c r="X53" s="147">
        <f>1-(0.96^100)</f>
        <v>0.98312968064115036</v>
      </c>
      <c r="Y53" s="148"/>
      <c r="Z53" s="149"/>
    </row>
    <row r="54" spans="24:26">
      <c r="X54" s="150"/>
      <c r="Y54" s="146"/>
      <c r="Z54" s="151"/>
    </row>
    <row r="55" spans="24:26">
      <c r="X55" s="150"/>
      <c r="Y55" s="146"/>
      <c r="Z55" s="151"/>
    </row>
    <row r="56" spans="24:26">
      <c r="X56" s="150"/>
      <c r="Y56" s="146"/>
      <c r="Z56" s="151"/>
    </row>
    <row r="57" spans="24:26">
      <c r="X57" s="152"/>
      <c r="Y57" s="153"/>
      <c r="Z57" s="154"/>
    </row>
  </sheetData>
  <mergeCells count="2">
    <mergeCell ref="S21:U25"/>
    <mergeCell ref="X53:Z57"/>
  </mergeCells>
  <pageMargins left="0.7" right="0.7" top="0.75" bottom="0.75" header="0.3" footer="0.3"/>
  <pageSetup scale="4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C23:X36"/>
  <sheetViews>
    <sheetView zoomScale="60" zoomScaleNormal="60" workbookViewId="0">
      <selection activeCell="U4" sqref="U4"/>
    </sheetView>
  </sheetViews>
  <sheetFormatPr defaultColWidth="9.140625" defaultRowHeight="15"/>
  <cols>
    <col min="1" max="2" width="9.140625" style="1"/>
    <col min="3" max="4" width="17.140625" style="1" customWidth="1"/>
    <col min="5" max="5" width="20.28515625" style="1" customWidth="1"/>
    <col min="6" max="6" width="18.5703125" style="1" customWidth="1"/>
    <col min="7" max="7" width="10.140625" style="1" customWidth="1"/>
    <col min="8" max="8" width="15" style="1" customWidth="1"/>
    <col min="9" max="9" width="11.5703125" style="1" customWidth="1"/>
    <col min="10" max="11" width="9.140625" style="1"/>
    <col min="12" max="12" width="13.7109375" style="1" customWidth="1"/>
    <col min="13" max="13" width="11.140625" style="1" customWidth="1"/>
    <col min="14" max="14" width="12.28515625" style="1" customWidth="1"/>
    <col min="15" max="15" width="13" style="1" customWidth="1"/>
    <col min="16" max="16" width="11.5703125" style="1" customWidth="1"/>
    <col min="17" max="17" width="11.140625" style="1" customWidth="1"/>
    <col min="18" max="16384" width="9.140625" style="1"/>
  </cols>
  <sheetData>
    <row r="23" spans="3:24">
      <c r="C23" s="3"/>
      <c r="D23" s="3"/>
      <c r="E23" s="3"/>
      <c r="F23" s="3"/>
      <c r="G23" s="3"/>
      <c r="H23" s="3"/>
      <c r="I23" s="3"/>
      <c r="J23" s="3"/>
      <c r="K23" s="3"/>
      <c r="L23" s="3"/>
      <c r="M23" s="3"/>
      <c r="N23" s="3"/>
    </row>
    <row r="24" spans="3:24" ht="70.5" customHeight="1">
      <c r="C24" s="15" t="s">
        <v>2</v>
      </c>
      <c r="D24" s="16" t="s">
        <v>5</v>
      </c>
      <c r="E24" s="16" t="s">
        <v>3</v>
      </c>
      <c r="F24" s="16" t="s">
        <v>4</v>
      </c>
      <c r="H24" s="3"/>
      <c r="I24" s="3"/>
      <c r="J24" s="3"/>
      <c r="K24" s="9"/>
      <c r="L24" s="3"/>
      <c r="M24" s="3"/>
      <c r="N24" s="3"/>
    </row>
    <row r="25" spans="3:24" ht="20.45" customHeight="1">
      <c r="C25" s="11">
        <v>2</v>
      </c>
      <c r="D25" s="13">
        <v>1.88</v>
      </c>
      <c r="E25" s="13">
        <v>3.2679999999999998</v>
      </c>
      <c r="F25" s="13">
        <v>0</v>
      </c>
      <c r="H25" s="3"/>
      <c r="I25" s="3"/>
      <c r="J25" s="3"/>
      <c r="K25" s="3"/>
      <c r="L25" s="3"/>
      <c r="M25" s="3"/>
      <c r="N25" s="3"/>
      <c r="V25" s="230">
        <f xml:space="preserve"> 12+0.577*0.25</f>
        <v>12.14425</v>
      </c>
      <c r="W25" s="230"/>
      <c r="X25" s="230"/>
    </row>
    <row r="26" spans="3:24" ht="21" customHeight="1">
      <c r="C26" s="11">
        <v>3</v>
      </c>
      <c r="D26" s="13">
        <v>1.0229999999999999</v>
      </c>
      <c r="E26" s="13">
        <v>2.5739999999999998</v>
      </c>
      <c r="F26" s="13">
        <v>0</v>
      </c>
      <c r="H26" s="3"/>
      <c r="I26" s="3"/>
      <c r="J26" s="3"/>
      <c r="K26" s="3"/>
      <c r="L26" s="3"/>
      <c r="M26" s="3"/>
      <c r="N26" s="3"/>
      <c r="V26" s="230"/>
      <c r="W26" s="230"/>
      <c r="X26" s="230"/>
    </row>
    <row r="27" spans="3:24" ht="21" customHeight="1">
      <c r="C27" s="11">
        <v>4</v>
      </c>
      <c r="D27" s="13">
        <v>0.72899999999999998</v>
      </c>
      <c r="E27" s="13">
        <v>2.282</v>
      </c>
      <c r="F27" s="13">
        <v>0</v>
      </c>
      <c r="H27" s="3"/>
      <c r="I27" s="3"/>
      <c r="J27" s="3"/>
      <c r="K27" s="3"/>
      <c r="L27" s="3"/>
      <c r="M27" s="6">
        <v>75</v>
      </c>
      <c r="N27" s="6"/>
    </row>
    <row r="28" spans="3:24" ht="19.149999999999999" customHeight="1">
      <c r="C28" s="12">
        <v>5</v>
      </c>
      <c r="D28" s="14">
        <v>0.57699999999999996</v>
      </c>
      <c r="E28" s="13">
        <v>2.1150000000000002</v>
      </c>
      <c r="F28" s="13">
        <v>0</v>
      </c>
      <c r="H28" s="3"/>
      <c r="I28" s="3"/>
      <c r="J28" s="3"/>
      <c r="M28" s="6">
        <v>45</v>
      </c>
      <c r="N28" s="6"/>
      <c r="V28" s="230">
        <f xml:space="preserve"> 12-0.577*0.25</f>
        <v>11.85575</v>
      </c>
      <c r="W28" s="230"/>
      <c r="X28" s="230"/>
    </row>
    <row r="29" spans="3:24" ht="23.25">
      <c r="C29" s="11">
        <v>6</v>
      </c>
      <c r="D29" s="13">
        <v>0.48299999999999998</v>
      </c>
      <c r="E29" s="13">
        <v>2.004</v>
      </c>
      <c r="F29" s="13">
        <v>0</v>
      </c>
      <c r="H29" s="3"/>
      <c r="I29" s="3"/>
      <c r="J29" s="3"/>
      <c r="M29" s="6">
        <v>25</v>
      </c>
      <c r="N29" s="6"/>
      <c r="V29" s="230"/>
      <c r="W29" s="230"/>
      <c r="X29" s="230"/>
    </row>
    <row r="30" spans="3:24" ht="22.15" customHeight="1">
      <c r="C30" s="11">
        <v>7</v>
      </c>
      <c r="D30" s="13">
        <v>0.41899999999999998</v>
      </c>
      <c r="E30" s="13">
        <v>1.9239999999999999</v>
      </c>
      <c r="F30" s="13">
        <v>7.5999999999999998E-2</v>
      </c>
      <c r="H30" s="3"/>
      <c r="I30" s="3"/>
      <c r="J30" s="3"/>
      <c r="M30" s="6">
        <v>100</v>
      </c>
      <c r="N30" s="6"/>
    </row>
    <row r="31" spans="3:24" ht="23.45" customHeight="1">
      <c r="C31" s="11">
        <v>8</v>
      </c>
      <c r="D31" s="13">
        <v>0.373</v>
      </c>
      <c r="E31" s="13">
        <v>1.8640000000000001</v>
      </c>
      <c r="F31" s="13">
        <v>0.13600000000000001</v>
      </c>
      <c r="H31" s="3"/>
      <c r="I31" s="3"/>
      <c r="J31" s="3"/>
      <c r="M31" s="5"/>
      <c r="N31" s="5"/>
    </row>
    <row r="32" spans="3:24" ht="23.25">
      <c r="C32" s="11">
        <v>9</v>
      </c>
      <c r="D32" s="13">
        <v>0.33700000000000002</v>
      </c>
      <c r="E32" s="13">
        <v>1.8160000000000001</v>
      </c>
      <c r="F32" s="13">
        <v>0.184</v>
      </c>
      <c r="H32" s="3"/>
      <c r="I32" s="3"/>
      <c r="J32" s="3"/>
      <c r="M32" s="5"/>
      <c r="N32" s="5"/>
    </row>
    <row r="33" spans="3:20" ht="23.25">
      <c r="C33" s="11">
        <v>10</v>
      </c>
      <c r="D33" s="13">
        <v>0.308</v>
      </c>
      <c r="E33" s="13">
        <v>1.7769999999999999</v>
      </c>
      <c r="F33" s="13">
        <v>0.223</v>
      </c>
      <c r="H33" s="3"/>
      <c r="I33" s="3"/>
      <c r="J33" s="3"/>
    </row>
    <row r="34" spans="3:20" ht="23.25">
      <c r="C34" s="11">
        <v>12</v>
      </c>
      <c r="D34" s="13">
        <v>0.26600000000000001</v>
      </c>
      <c r="E34" s="13">
        <v>1.716</v>
      </c>
      <c r="F34" s="13">
        <v>0.28399999999999997</v>
      </c>
      <c r="H34" s="3"/>
      <c r="I34" s="3"/>
      <c r="J34" s="3"/>
    </row>
    <row r="35" spans="3:20">
      <c r="R35" s="17"/>
      <c r="S35" s="17"/>
      <c r="T35" s="17"/>
    </row>
    <row r="36" spans="3:20">
      <c r="R36" s="17"/>
      <c r="S36" s="17"/>
      <c r="T36" s="17"/>
    </row>
  </sheetData>
  <mergeCells count="2">
    <mergeCell ref="V25:X26"/>
    <mergeCell ref="V28:X29"/>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F16:U69"/>
  <sheetViews>
    <sheetView zoomScale="60" zoomScaleNormal="60" workbookViewId="0">
      <selection activeCell="T55" sqref="T55"/>
    </sheetView>
  </sheetViews>
  <sheetFormatPr defaultColWidth="9.140625" defaultRowHeight="15"/>
  <cols>
    <col min="1" max="5" width="9.140625" style="1"/>
    <col min="6" max="7" width="17.140625" style="1" customWidth="1"/>
    <col min="8" max="8" width="20.28515625" style="1" customWidth="1"/>
    <col min="9" max="9" width="18.5703125" style="1" customWidth="1"/>
    <col min="10" max="10" width="10.140625" style="1" customWidth="1"/>
    <col min="11" max="11" width="15" style="1" customWidth="1"/>
    <col min="12" max="12" width="11.5703125" style="1" customWidth="1"/>
    <col min="13" max="14" width="9.140625" style="1"/>
    <col min="15" max="15" width="13.7109375" style="1" customWidth="1"/>
    <col min="16" max="16" width="11.140625" style="1" customWidth="1"/>
    <col min="17" max="17" width="12.28515625" style="1" customWidth="1"/>
    <col min="18" max="18" width="13" style="1" customWidth="1"/>
    <col min="19" max="19" width="11.5703125" style="1" customWidth="1"/>
    <col min="20" max="20" width="22.7109375" style="1" customWidth="1"/>
    <col min="21" max="21" width="18.5703125" style="1" customWidth="1"/>
    <col min="22" max="16384" width="9.140625" style="1"/>
  </cols>
  <sheetData>
    <row r="16" spans="6:17" ht="24.75" customHeight="1">
      <c r="F16" s="3"/>
      <c r="G16" s="3"/>
      <c r="H16" s="3"/>
      <c r="I16" s="3"/>
      <c r="J16" s="3"/>
      <c r="K16" s="3"/>
      <c r="L16" s="3"/>
      <c r="M16" s="3"/>
      <c r="N16" s="3"/>
      <c r="O16" s="3"/>
      <c r="P16" s="3"/>
      <c r="Q16" s="3"/>
    </row>
    <row r="17" spans="6:20" ht="27.75" customHeight="1">
      <c r="F17" s="3"/>
      <c r="G17" s="3"/>
      <c r="H17" s="3"/>
      <c r="I17" s="3"/>
      <c r="K17" s="3"/>
      <c r="L17" s="3"/>
      <c r="M17" s="3"/>
      <c r="N17" s="9"/>
      <c r="O17" s="3"/>
      <c r="P17" s="3"/>
      <c r="Q17" s="3"/>
    </row>
    <row r="18" spans="6:20" ht="20.45" customHeight="1">
      <c r="F18" s="3"/>
      <c r="G18" s="3"/>
      <c r="H18" s="3"/>
      <c r="I18" s="3"/>
      <c r="K18" s="3"/>
      <c r="L18" s="3"/>
      <c r="M18" s="3"/>
      <c r="N18" s="3"/>
      <c r="O18" s="3"/>
      <c r="P18" s="3"/>
      <c r="Q18" s="3"/>
    </row>
    <row r="19" spans="6:20" ht="21" customHeight="1">
      <c r="F19" s="3"/>
      <c r="G19" s="3"/>
      <c r="H19" s="3"/>
      <c r="I19" s="3"/>
      <c r="K19" s="3"/>
      <c r="L19" s="3"/>
      <c r="M19" s="3"/>
      <c r="N19" s="3"/>
      <c r="O19" s="3"/>
      <c r="P19" s="3"/>
      <c r="Q19" s="3"/>
    </row>
    <row r="20" spans="6:20" ht="21" customHeight="1">
      <c r="F20" s="3"/>
      <c r="G20" s="3"/>
      <c r="H20" s="3"/>
      <c r="I20" s="3"/>
      <c r="K20" s="3"/>
      <c r="L20" s="3"/>
      <c r="M20" s="3"/>
      <c r="N20" s="3"/>
      <c r="O20" s="3"/>
      <c r="P20" s="6">
        <v>75</v>
      </c>
      <c r="Q20" s="6"/>
    </row>
    <row r="21" spans="6:20" ht="19.149999999999999" customHeight="1">
      <c r="F21" s="3"/>
      <c r="G21" s="3"/>
      <c r="H21" s="3"/>
      <c r="I21" s="3"/>
      <c r="K21" s="3"/>
      <c r="L21" s="3"/>
      <c r="M21" s="3"/>
      <c r="P21" s="6">
        <v>45</v>
      </c>
      <c r="Q21" s="6"/>
    </row>
    <row r="22" spans="6:20">
      <c r="F22" s="3"/>
      <c r="G22" s="3"/>
      <c r="H22" s="3"/>
      <c r="I22" s="3"/>
      <c r="K22" s="3"/>
      <c r="L22" s="3"/>
      <c r="M22" s="3"/>
      <c r="P22" s="6">
        <v>25</v>
      </c>
      <c r="Q22" s="6"/>
    </row>
    <row r="23" spans="6:20" ht="25.5" customHeight="1">
      <c r="F23" s="3"/>
      <c r="G23" s="3"/>
      <c r="H23" s="3"/>
      <c r="I23" s="3"/>
      <c r="K23" s="3"/>
      <c r="L23" s="3"/>
      <c r="M23" s="3"/>
      <c r="P23" s="6">
        <v>100</v>
      </c>
      <c r="Q23" s="6"/>
    </row>
    <row r="24" spans="6:20" ht="25.5" customHeight="1">
      <c r="F24" s="3"/>
      <c r="G24" s="3"/>
      <c r="H24" s="3"/>
      <c r="I24" s="3"/>
      <c r="K24" s="3"/>
      <c r="L24" s="3"/>
      <c r="M24" s="3"/>
      <c r="P24" s="5"/>
      <c r="Q24" s="5"/>
      <c r="T24" s="133">
        <f>(61-55)/6</f>
        <v>1</v>
      </c>
    </row>
    <row r="25" spans="6:20" ht="30" customHeight="1">
      <c r="F25" s="3"/>
      <c r="G25" s="3"/>
      <c r="H25" s="3"/>
      <c r="I25" s="3"/>
      <c r="K25" s="3"/>
      <c r="L25" s="3"/>
      <c r="M25" s="3"/>
      <c r="P25" s="5"/>
      <c r="Q25" s="5"/>
    </row>
    <row r="26" spans="6:20" ht="32.25" customHeight="1">
      <c r="F26" s="3"/>
      <c r="G26" s="3"/>
      <c r="H26" s="3"/>
      <c r="I26" s="3"/>
      <c r="K26" s="3"/>
      <c r="L26" s="3"/>
      <c r="M26" s="3"/>
      <c r="T26" s="132">
        <f>(65-61)/6</f>
        <v>0.66666666666666663</v>
      </c>
    </row>
    <row r="27" spans="6:20" ht="15" customHeight="1">
      <c r="F27" s="3"/>
      <c r="G27" s="3"/>
      <c r="H27" s="3"/>
      <c r="I27" s="3"/>
      <c r="K27" s="3"/>
      <c r="L27" s="3"/>
      <c r="M27" s="3"/>
    </row>
    <row r="30" spans="6:20" ht="15" customHeight="1"/>
    <row r="31" spans="6:20" ht="15" customHeight="1"/>
    <row r="32" spans="6:20" ht="15" customHeight="1"/>
    <row r="35" spans="20:21" ht="15" customHeight="1"/>
    <row r="36" spans="20:21" ht="15" customHeight="1"/>
    <row r="37" spans="20:21" ht="15" customHeight="1"/>
    <row r="39" spans="20:21" ht="27">
      <c r="T39" s="133">
        <f>(55-61)/2</f>
        <v>-3</v>
      </c>
    </row>
    <row r="42" spans="20:21" ht="27">
      <c r="U42" s="133">
        <f>_xlfn.NORM.S.DIST(-3,1)</f>
        <v>1.3498980316300933E-3</v>
      </c>
    </row>
    <row r="55" spans="20:20" ht="27">
      <c r="T55" s="133">
        <f>(65-61)/2</f>
        <v>2</v>
      </c>
    </row>
    <row r="58" spans="20:20" ht="27">
      <c r="T58" s="133">
        <f>1-_xlfn.NORM.S.DIST(2,1)</f>
        <v>2.2750131948179209E-2</v>
      </c>
    </row>
    <row r="69" spans="20:20" ht="27">
      <c r="T69" s="132">
        <f>T58+U42</f>
        <v>2.4100029979809302E-2</v>
      </c>
    </row>
  </sheetData>
  <pageMargins left="0.7" right="0.7" top="0.75" bottom="0.75" header="0.3" footer="0.3"/>
  <pageSetup scale="38"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F14:S39"/>
  <sheetViews>
    <sheetView zoomScale="70" zoomScaleNormal="70" workbookViewId="0"/>
  </sheetViews>
  <sheetFormatPr defaultColWidth="9.140625" defaultRowHeight="15"/>
  <cols>
    <col min="1" max="5" width="9.140625" style="1"/>
    <col min="6" max="7" width="17.140625" style="1" customWidth="1"/>
    <col min="8" max="8" width="20.28515625" style="1" customWidth="1"/>
    <col min="9" max="9" width="18.5703125" style="1" customWidth="1"/>
    <col min="10" max="10" width="10.140625" style="1" bestFit="1" customWidth="1"/>
    <col min="11" max="11" width="15" style="1" customWidth="1"/>
    <col min="12" max="12" width="11.5703125" style="1" customWidth="1"/>
    <col min="13" max="14" width="9.140625" style="1"/>
    <col min="15" max="15" width="13.7109375" style="1" customWidth="1"/>
    <col min="16" max="16" width="11.140625" style="1" customWidth="1"/>
    <col min="17" max="17" width="12.28515625" style="1" customWidth="1"/>
    <col min="18" max="18" width="13" style="1" customWidth="1"/>
    <col min="19" max="19" width="11.5703125" style="1" customWidth="1"/>
    <col min="20" max="20" width="11.140625" style="1" customWidth="1"/>
    <col min="21" max="16384" width="9.140625" style="1"/>
  </cols>
  <sheetData>
    <row r="14" spans="6:19">
      <c r="M14"/>
      <c r="N14"/>
      <c r="O14"/>
      <c r="P14"/>
      <c r="Q14"/>
      <c r="R14"/>
      <c r="S14"/>
    </row>
    <row r="15" spans="6:19">
      <c r="M15"/>
      <c r="N15"/>
      <c r="O15"/>
      <c r="P15"/>
      <c r="Q15"/>
      <c r="R15"/>
      <c r="S15"/>
    </row>
    <row r="16" spans="6:19" ht="24.75" customHeight="1">
      <c r="F16" s="3"/>
      <c r="G16" s="3"/>
      <c r="H16" s="3"/>
      <c r="I16" s="3"/>
      <c r="J16" s="3"/>
      <c r="K16" s="3"/>
      <c r="L16" s="3"/>
      <c r="M16" s="64"/>
      <c r="N16" s="64"/>
      <c r="O16" s="64"/>
      <c r="P16" s="64"/>
      <c r="Q16" s="64"/>
      <c r="R16"/>
      <c r="S16"/>
    </row>
    <row r="17" spans="6:19" ht="27.75" customHeight="1">
      <c r="F17" s="3"/>
      <c r="G17" s="3"/>
      <c r="H17" s="3"/>
      <c r="I17" s="3"/>
      <c r="K17" s="3"/>
      <c r="L17" s="3"/>
      <c r="M17" s="64"/>
      <c r="N17" s="104"/>
      <c r="O17" s="64"/>
      <c r="P17" s="64"/>
      <c r="Q17" s="64"/>
      <c r="R17"/>
      <c r="S17"/>
    </row>
    <row r="18" spans="6:19" ht="20.45" customHeight="1">
      <c r="F18" s="3"/>
      <c r="G18" s="3"/>
      <c r="H18" s="3"/>
      <c r="I18" s="3"/>
      <c r="K18" s="3"/>
      <c r="L18" s="3"/>
      <c r="M18" s="64"/>
      <c r="N18" s="64"/>
      <c r="O18" s="64"/>
      <c r="P18" s="64"/>
      <c r="Q18" s="64"/>
      <c r="R18"/>
      <c r="S18"/>
    </row>
    <row r="19" spans="6:19" ht="21" customHeight="1">
      <c r="F19" s="3"/>
      <c r="G19" s="3"/>
      <c r="H19" s="3"/>
      <c r="I19" s="3"/>
      <c r="K19" s="3"/>
      <c r="L19" s="3"/>
      <c r="M19" s="64"/>
      <c r="N19" s="64"/>
      <c r="O19" s="64"/>
      <c r="P19" s="64"/>
      <c r="Q19" s="64"/>
      <c r="R19"/>
      <c r="S19"/>
    </row>
    <row r="20" spans="6:19" ht="21" customHeight="1">
      <c r="F20" s="3"/>
      <c r="G20" s="3"/>
      <c r="H20" s="3"/>
      <c r="I20" s="3"/>
      <c r="K20" s="3"/>
      <c r="L20" s="3"/>
      <c r="M20" s="64"/>
      <c r="N20" s="64"/>
      <c r="O20" s="64"/>
      <c r="P20" s="65"/>
      <c r="Q20" s="65"/>
      <c r="R20"/>
      <c r="S20"/>
    </row>
    <row r="21" spans="6:19" ht="19.149999999999999" customHeight="1">
      <c r="F21" s="3"/>
      <c r="G21" s="3"/>
      <c r="H21" s="3"/>
      <c r="I21" s="3"/>
      <c r="K21" s="3"/>
      <c r="L21" s="3"/>
      <c r="M21" s="64"/>
      <c r="N21"/>
      <c r="O21"/>
      <c r="P21" s="65"/>
      <c r="Q21" s="65"/>
      <c r="R21"/>
      <c r="S21"/>
    </row>
    <row r="22" spans="6:19">
      <c r="F22" s="3"/>
      <c r="G22" s="3"/>
      <c r="H22" s="3"/>
      <c r="I22" s="3"/>
      <c r="K22" s="3"/>
      <c r="L22" s="3"/>
      <c r="M22" s="64"/>
      <c r="N22"/>
      <c r="O22"/>
      <c r="P22" s="65"/>
      <c r="Q22" s="65"/>
      <c r="R22"/>
      <c r="S22"/>
    </row>
    <row r="23" spans="6:19" ht="25.5" customHeight="1">
      <c r="F23" s="3"/>
      <c r="G23" s="3"/>
      <c r="H23" s="3"/>
      <c r="I23" s="3"/>
      <c r="K23" s="3"/>
      <c r="L23" s="3"/>
      <c r="M23" s="64"/>
      <c r="N23"/>
      <c r="O23"/>
      <c r="P23" s="65"/>
      <c r="Q23" s="65"/>
      <c r="R23"/>
      <c r="S23"/>
    </row>
    <row r="24" spans="6:19" ht="25.5" customHeight="1">
      <c r="F24" s="3"/>
      <c r="G24" s="3"/>
      <c r="H24" s="3"/>
      <c r="I24" s="3"/>
      <c r="K24" s="3"/>
      <c r="L24" s="3"/>
      <c r="M24" s="64"/>
      <c r="N24"/>
      <c r="O24"/>
      <c r="P24" s="66"/>
      <c r="Q24" s="66"/>
      <c r="R24"/>
      <c r="S24"/>
    </row>
    <row r="25" spans="6:19" ht="15" customHeight="1">
      <c r="F25" s="3"/>
      <c r="G25" s="3"/>
      <c r="H25" s="3"/>
      <c r="I25" s="3"/>
      <c r="K25" s="3"/>
      <c r="L25" s="3"/>
      <c r="M25" s="64"/>
      <c r="N25"/>
      <c r="O25"/>
      <c r="P25" s="66"/>
      <c r="Q25" s="66"/>
      <c r="R25"/>
      <c r="S25"/>
    </row>
    <row r="26" spans="6:19" ht="15" customHeight="1">
      <c r="F26" s="3"/>
      <c r="G26" s="3"/>
      <c r="H26" s="3"/>
      <c r="I26" s="3"/>
      <c r="K26" s="3"/>
      <c r="L26" s="3"/>
      <c r="M26" s="64"/>
      <c r="N26"/>
      <c r="O26"/>
      <c r="P26"/>
      <c r="Q26"/>
      <c r="R26"/>
      <c r="S26"/>
    </row>
    <row r="27" spans="6:19" ht="15" customHeight="1">
      <c r="F27" s="3"/>
      <c r="G27" s="3"/>
      <c r="H27" s="3"/>
      <c r="I27" s="3"/>
      <c r="K27" s="3"/>
      <c r="L27" s="3"/>
      <c r="M27" s="64"/>
      <c r="N27"/>
      <c r="O27"/>
      <c r="P27"/>
      <c r="Q27"/>
      <c r="R27"/>
      <c r="S27"/>
    </row>
    <row r="28" spans="6:19">
      <c r="M28"/>
      <c r="N28"/>
      <c r="O28"/>
      <c r="P28"/>
      <c r="Q28"/>
      <c r="R28"/>
      <c r="S28"/>
    </row>
    <row r="29" spans="6:19">
      <c r="M29"/>
      <c r="N29"/>
      <c r="O29"/>
      <c r="P29"/>
      <c r="Q29"/>
      <c r="R29"/>
      <c r="S29"/>
    </row>
    <row r="30" spans="6:19" ht="15" customHeight="1">
      <c r="M30"/>
      <c r="N30"/>
      <c r="O30"/>
      <c r="P30"/>
      <c r="Q30"/>
      <c r="R30"/>
      <c r="S30"/>
    </row>
    <row r="31" spans="6:19" ht="15" customHeight="1">
      <c r="M31"/>
      <c r="N31"/>
      <c r="O31"/>
      <c r="P31"/>
      <c r="Q31"/>
      <c r="R31"/>
      <c r="S31"/>
    </row>
    <row r="32" spans="6:19" ht="15" customHeight="1">
      <c r="M32"/>
      <c r="N32"/>
      <c r="O32"/>
      <c r="P32"/>
      <c r="Q32"/>
      <c r="R32"/>
      <c r="S32"/>
    </row>
    <row r="33" spans="13:19">
      <c r="M33"/>
      <c r="N33"/>
      <c r="O33"/>
      <c r="P33"/>
      <c r="Q33"/>
      <c r="R33"/>
      <c r="S33"/>
    </row>
    <row r="34" spans="13:19">
      <c r="M34"/>
      <c r="N34"/>
      <c r="O34"/>
      <c r="P34"/>
      <c r="Q34"/>
      <c r="R34"/>
      <c r="S34"/>
    </row>
    <row r="35" spans="13:19" ht="15" customHeight="1">
      <c r="M35"/>
      <c r="N35"/>
      <c r="O35"/>
      <c r="P35"/>
      <c r="Q35"/>
      <c r="R35"/>
      <c r="S35"/>
    </row>
    <row r="36" spans="13:19" ht="15" customHeight="1">
      <c r="M36"/>
      <c r="N36"/>
      <c r="O36"/>
      <c r="P36"/>
      <c r="Q36"/>
      <c r="R36"/>
      <c r="S36"/>
    </row>
    <row r="37" spans="13:19" ht="15" customHeight="1">
      <c r="M37"/>
      <c r="N37"/>
      <c r="O37"/>
      <c r="P37"/>
      <c r="Q37"/>
      <c r="R37"/>
      <c r="S37"/>
    </row>
    <row r="38" spans="13:19">
      <c r="M38"/>
      <c r="N38"/>
      <c r="O38"/>
      <c r="P38"/>
      <c r="Q38"/>
      <c r="R38"/>
      <c r="S38"/>
    </row>
    <row r="39" spans="13:19">
      <c r="M39"/>
      <c r="N39"/>
      <c r="O39"/>
      <c r="P39"/>
      <c r="Q39"/>
      <c r="R39"/>
      <c r="S39"/>
    </row>
  </sheetData>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E15:R64"/>
  <sheetViews>
    <sheetView zoomScale="60" zoomScaleNormal="60" workbookViewId="0">
      <selection activeCell="T75" sqref="T75"/>
    </sheetView>
  </sheetViews>
  <sheetFormatPr defaultColWidth="9.140625" defaultRowHeight="15"/>
  <cols>
    <col min="1" max="5" width="9.140625" style="1"/>
    <col min="6" max="7" width="17.140625" style="1" customWidth="1"/>
    <col min="8" max="8" width="20.28515625" style="1" customWidth="1"/>
    <col min="9" max="9" width="18.5703125" style="1" customWidth="1"/>
    <col min="10" max="10" width="10.140625" style="1" customWidth="1"/>
    <col min="11" max="11" width="15" style="1" customWidth="1"/>
    <col min="12" max="12" width="11.5703125" style="1" customWidth="1"/>
    <col min="13" max="14" width="9.140625" style="1"/>
    <col min="15" max="15" width="13.7109375" style="1" customWidth="1"/>
    <col min="16" max="16" width="11.140625" style="1" customWidth="1"/>
    <col min="17" max="17" width="11.5703125" style="1" customWidth="1"/>
    <col min="18" max="18" width="11.140625" style="1" customWidth="1"/>
    <col min="19" max="21" width="9.140625" style="1"/>
    <col min="22" max="22" width="17" style="1" customWidth="1"/>
    <col min="23" max="16384" width="9.140625" style="1"/>
  </cols>
  <sheetData>
    <row r="15" spans="6:16" ht="27">
      <c r="J15" s="67">
        <v>3</v>
      </c>
    </row>
    <row r="16" spans="6:16" ht="24.75" customHeight="1">
      <c r="F16" s="3"/>
      <c r="G16" s="3"/>
      <c r="H16" s="3"/>
      <c r="I16" s="3"/>
      <c r="J16" s="67">
        <v>0</v>
      </c>
      <c r="K16" s="3"/>
      <c r="L16" s="3"/>
      <c r="M16" s="3"/>
      <c r="N16" s="3"/>
      <c r="O16" s="3"/>
      <c r="P16" s="3"/>
    </row>
    <row r="17" spans="5:18" ht="27.75" customHeight="1">
      <c r="F17" s="3"/>
      <c r="G17" s="3"/>
      <c r="H17" s="3"/>
      <c r="I17" s="3"/>
      <c r="J17" s="67">
        <v>8</v>
      </c>
      <c r="K17" s="3"/>
      <c r="L17" s="3"/>
      <c r="M17" s="3"/>
      <c r="N17" s="9"/>
      <c r="O17" s="3"/>
      <c r="P17" s="3"/>
    </row>
    <row r="18" spans="5:18" ht="20.45" customHeight="1">
      <c r="F18" s="3"/>
      <c r="G18" s="3"/>
      <c r="H18" s="3"/>
      <c r="I18" s="3"/>
      <c r="J18" s="67">
        <v>9</v>
      </c>
      <c r="K18" s="3"/>
      <c r="L18" s="3"/>
      <c r="M18" s="3"/>
      <c r="N18" s="3"/>
      <c r="O18" s="3"/>
      <c r="P18" s="3"/>
    </row>
    <row r="19" spans="5:18" ht="21" customHeight="1">
      <c r="F19" s="3"/>
      <c r="G19" s="3"/>
      <c r="H19" s="3"/>
      <c r="I19" s="3"/>
      <c r="J19" s="67">
        <v>6</v>
      </c>
      <c r="K19" s="3"/>
      <c r="L19" s="3"/>
      <c r="M19" s="3"/>
      <c r="N19" s="3"/>
      <c r="O19" s="3"/>
      <c r="P19" s="3"/>
    </row>
    <row r="20" spans="5:18" ht="21" customHeight="1">
      <c r="F20" s="3"/>
      <c r="G20" s="3"/>
      <c r="H20" s="3"/>
      <c r="I20" s="3"/>
      <c r="J20" s="67">
        <v>7</v>
      </c>
      <c r="K20" s="3"/>
      <c r="L20" s="3"/>
      <c r="M20" s="3"/>
      <c r="N20" s="3"/>
      <c r="O20" s="3"/>
      <c r="P20" s="6">
        <v>75</v>
      </c>
    </row>
    <row r="21" spans="5:18" ht="19.149999999999999" customHeight="1">
      <c r="F21" s="3"/>
      <c r="G21" s="3"/>
      <c r="H21" s="3"/>
      <c r="I21" s="3"/>
      <c r="J21" s="67">
        <v>4</v>
      </c>
      <c r="K21" s="3"/>
      <c r="L21" s="3"/>
      <c r="M21" s="3"/>
      <c r="P21" s="6">
        <v>45</v>
      </c>
    </row>
    <row r="22" spans="5:18" ht="27">
      <c r="F22" s="3"/>
      <c r="G22" s="3"/>
      <c r="H22" s="3"/>
      <c r="I22" s="3"/>
      <c r="J22" s="67">
        <v>9</v>
      </c>
      <c r="K22" s="3"/>
      <c r="L22" s="3"/>
      <c r="M22" s="3"/>
      <c r="P22" s="6">
        <v>25</v>
      </c>
    </row>
    <row r="23" spans="5:18" ht="25.5" customHeight="1">
      <c r="F23" s="3"/>
      <c r="G23" s="3"/>
      <c r="H23" s="3"/>
      <c r="I23" s="3"/>
      <c r="J23" s="67">
        <v>8</v>
      </c>
      <c r="K23" s="3"/>
      <c r="L23" s="3"/>
      <c r="M23" s="3"/>
      <c r="P23" s="6">
        <v>100</v>
      </c>
    </row>
    <row r="24" spans="5:18" ht="25.5" customHeight="1">
      <c r="F24" s="3"/>
      <c r="G24" s="3"/>
      <c r="H24" s="3"/>
      <c r="I24" s="3"/>
      <c r="J24" s="114">
        <f>SUM(J15:J23)</f>
        <v>54</v>
      </c>
      <c r="K24" s="3"/>
      <c r="L24" s="3"/>
      <c r="M24" s="3"/>
      <c r="P24" s="5"/>
    </row>
    <row r="25" spans="5:18" ht="27">
      <c r="E25" s="67">
        <v>3</v>
      </c>
      <c r="F25" s="3"/>
      <c r="G25" s="3"/>
      <c r="H25" s="3"/>
      <c r="I25" s="3"/>
      <c r="K25" s="3"/>
      <c r="L25" s="3"/>
      <c r="M25" s="3"/>
      <c r="P25" s="5"/>
    </row>
    <row r="26" spans="5:18" ht="29.25">
      <c r="E26" s="67">
        <v>0</v>
      </c>
      <c r="F26" s="3"/>
      <c r="G26" s="3"/>
      <c r="H26" s="3"/>
      <c r="I26" s="3"/>
      <c r="K26" s="3"/>
      <c r="L26" s="3"/>
      <c r="M26" s="3"/>
      <c r="R26" s="113">
        <f>SUM(J15:J23)/9</f>
        <v>6</v>
      </c>
    </row>
    <row r="27" spans="5:18" ht="27">
      <c r="E27" s="67">
        <v>8</v>
      </c>
      <c r="F27" s="3"/>
      <c r="G27" s="3"/>
      <c r="H27" s="3"/>
      <c r="I27" s="3"/>
      <c r="K27" s="3"/>
      <c r="L27" s="3"/>
      <c r="M27" s="3"/>
    </row>
    <row r="28" spans="5:18" ht="27">
      <c r="E28" s="67">
        <v>9</v>
      </c>
    </row>
    <row r="29" spans="5:18" ht="27">
      <c r="E29" s="67">
        <v>6</v>
      </c>
    </row>
    <row r="30" spans="5:18" ht="27">
      <c r="E30" s="67">
        <v>7</v>
      </c>
    </row>
    <row r="31" spans="5:18" ht="21" customHeight="1">
      <c r="E31" s="67">
        <v>4</v>
      </c>
    </row>
    <row r="32" spans="5:18" ht="24" customHeight="1">
      <c r="E32" s="67">
        <v>9</v>
      </c>
    </row>
    <row r="33" spans="5:18" ht="26.25" customHeight="1">
      <c r="E33" s="67">
        <v>8</v>
      </c>
      <c r="Q33" s="231">
        <f>SQRT(6)</f>
        <v>2.4494897427831779</v>
      </c>
      <c r="R33" s="232"/>
    </row>
    <row r="34" spans="5:18">
      <c r="Q34" s="233"/>
      <c r="R34" s="234"/>
    </row>
    <row r="35" spans="5:18">
      <c r="Q35" s="235"/>
      <c r="R35" s="236"/>
    </row>
    <row r="36" spans="5:18" ht="15" customHeight="1"/>
    <row r="37" spans="5:18" ht="15" customHeight="1"/>
    <row r="38" spans="5:18" ht="15" customHeight="1"/>
    <row r="51" spans="17:18" ht="15" customHeight="1">
      <c r="Q51" s="237">
        <f>6+3*2.45</f>
        <v>13.350000000000001</v>
      </c>
      <c r="R51" s="238"/>
    </row>
    <row r="52" spans="17:18" ht="15" customHeight="1">
      <c r="Q52" s="239"/>
      <c r="R52" s="240"/>
    </row>
    <row r="53" spans="17:18" ht="15" customHeight="1">
      <c r="Q53" s="239"/>
      <c r="R53" s="240"/>
    </row>
    <row r="54" spans="17:18">
      <c r="Q54" s="241"/>
      <c r="R54" s="242"/>
    </row>
    <row r="56" spans="17:18" ht="15" customHeight="1"/>
    <row r="57" spans="17:18" ht="15" customHeight="1"/>
    <row r="58" spans="17:18" ht="15" customHeight="1"/>
    <row r="59" spans="17:18" ht="29.25" customHeight="1"/>
    <row r="60" spans="17:18" ht="29.25" customHeight="1"/>
    <row r="61" spans="17:18" ht="15" customHeight="1">
      <c r="Q61" s="243">
        <f>6-3*2.45</f>
        <v>-1.3500000000000005</v>
      </c>
      <c r="R61" s="243"/>
    </row>
    <row r="62" spans="17:18" ht="15" customHeight="1">
      <c r="Q62" s="244"/>
      <c r="R62" s="244"/>
    </row>
    <row r="63" spans="17:18">
      <c r="Q63" s="244"/>
      <c r="R63" s="244"/>
    </row>
    <row r="64" spans="17:18">
      <c r="Q64" s="244"/>
      <c r="R64" s="244"/>
    </row>
  </sheetData>
  <mergeCells count="3">
    <mergeCell ref="Q33:R35"/>
    <mergeCell ref="Q51:R54"/>
    <mergeCell ref="Q61:R64"/>
  </mergeCells>
  <pageMargins left="0.7" right="0.7" top="0.75" bottom="0.75" header="0.3" footer="0.3"/>
  <pageSetup scale="35"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F12:O37"/>
  <sheetViews>
    <sheetView zoomScale="60" zoomScaleNormal="60" workbookViewId="0"/>
  </sheetViews>
  <sheetFormatPr defaultColWidth="9.140625" defaultRowHeight="15"/>
  <cols>
    <col min="1" max="5" width="9.140625" style="1"/>
    <col min="6" max="7" width="17.140625" style="1" customWidth="1"/>
    <col min="8" max="8" width="20.28515625" style="1" customWidth="1"/>
    <col min="9" max="9" width="18.5703125" style="1" customWidth="1"/>
    <col min="10" max="10" width="10.140625" style="1" bestFit="1" customWidth="1"/>
    <col min="11" max="11" width="15" style="1" customWidth="1"/>
    <col min="12" max="12" width="11.5703125" style="1" customWidth="1"/>
    <col min="13" max="14" width="9.140625" style="1"/>
    <col min="15" max="15" width="13.7109375" style="1" customWidth="1"/>
    <col min="16" max="16" width="11.140625" style="1" customWidth="1"/>
    <col min="17" max="17" width="12.28515625" style="1" customWidth="1"/>
    <col min="18" max="18" width="13" style="1" customWidth="1"/>
    <col min="19" max="19" width="11.5703125" style="1" customWidth="1"/>
    <col min="20" max="20" width="11.140625" style="1" customWidth="1"/>
    <col min="21" max="16384" width="9.140625" style="1"/>
  </cols>
  <sheetData>
    <row r="12" spans="6:15" ht="27">
      <c r="L12" s="67">
        <v>3</v>
      </c>
    </row>
    <row r="13" spans="6:15" ht="27">
      <c r="L13" s="67">
        <v>0</v>
      </c>
    </row>
    <row r="14" spans="6:15" ht="27">
      <c r="L14" s="67">
        <v>8</v>
      </c>
    </row>
    <row r="15" spans="6:15" ht="27">
      <c r="L15" s="67">
        <v>9</v>
      </c>
    </row>
    <row r="16" spans="6:15" ht="24.75" customHeight="1">
      <c r="F16" s="3"/>
      <c r="G16" s="3"/>
      <c r="H16" s="3"/>
      <c r="I16" s="3"/>
      <c r="J16" s="3"/>
      <c r="K16" s="3"/>
      <c r="L16" s="67">
        <v>6</v>
      </c>
      <c r="M16" s="3"/>
      <c r="N16" s="3"/>
      <c r="O16" s="3"/>
    </row>
    <row r="17" spans="6:15" ht="27.75" customHeight="1">
      <c r="F17" s="3"/>
      <c r="G17" s="3"/>
      <c r="H17" s="3"/>
      <c r="I17" s="3"/>
      <c r="K17" s="3"/>
      <c r="L17" s="67">
        <v>7</v>
      </c>
      <c r="M17" s="3"/>
      <c r="N17" s="9"/>
      <c r="O17" s="3"/>
    </row>
    <row r="18" spans="6:15" ht="24" customHeight="1">
      <c r="F18" s="3"/>
      <c r="G18" s="3"/>
      <c r="H18" s="3"/>
      <c r="I18" s="3"/>
      <c r="K18" s="3"/>
      <c r="L18" s="67">
        <v>4</v>
      </c>
      <c r="M18" s="3"/>
      <c r="N18" s="3"/>
      <c r="O18" s="3"/>
    </row>
    <row r="19" spans="6:15" ht="23.25" customHeight="1">
      <c r="F19" s="3"/>
      <c r="G19" s="3"/>
      <c r="H19" s="3"/>
      <c r="I19" s="3"/>
      <c r="K19" s="3"/>
      <c r="L19" s="67">
        <v>9</v>
      </c>
      <c r="M19" s="3"/>
      <c r="N19" s="3"/>
      <c r="O19" s="3"/>
    </row>
    <row r="20" spans="6:15" ht="26.25" customHeight="1">
      <c r="F20" s="3"/>
      <c r="G20" s="3"/>
      <c r="H20" s="3"/>
      <c r="I20" s="3"/>
      <c r="K20" s="3"/>
      <c r="L20" s="67">
        <v>8</v>
      </c>
      <c r="M20" s="3"/>
      <c r="N20" s="3"/>
      <c r="O20" s="3"/>
    </row>
    <row r="21" spans="6:15" ht="19.149999999999999" customHeight="1">
      <c r="F21" s="3"/>
      <c r="G21" s="3"/>
      <c r="H21" s="3"/>
      <c r="I21" s="3"/>
      <c r="K21" s="3"/>
      <c r="L21" s="3"/>
      <c r="M21" s="3"/>
    </row>
    <row r="22" spans="6:15">
      <c r="F22" s="3"/>
      <c r="G22" s="3"/>
      <c r="H22" s="3"/>
      <c r="I22" s="3"/>
      <c r="K22" s="3"/>
      <c r="M22" s="3"/>
    </row>
    <row r="23" spans="6:15" ht="25.5" customHeight="1">
      <c r="F23" s="3"/>
      <c r="G23" s="3"/>
      <c r="H23" s="3"/>
      <c r="I23" s="3"/>
      <c r="K23" s="3"/>
      <c r="L23" s="3"/>
      <c r="M23" s="3"/>
    </row>
    <row r="24" spans="6:15" ht="25.5" customHeight="1">
      <c r="F24" s="3"/>
      <c r="G24" s="3"/>
      <c r="H24" s="3"/>
      <c r="I24" s="3"/>
      <c r="K24" s="3"/>
      <c r="L24" s="3"/>
      <c r="M24" s="3"/>
    </row>
    <row r="25" spans="6:15" ht="15" customHeight="1">
      <c r="F25" s="3"/>
      <c r="G25" s="3"/>
      <c r="H25" s="3"/>
      <c r="I25" s="3"/>
      <c r="K25" s="3"/>
      <c r="L25" s="3"/>
      <c r="M25" s="3"/>
    </row>
    <row r="26" spans="6:15" ht="15" customHeight="1">
      <c r="F26" s="3"/>
      <c r="G26" s="3"/>
      <c r="H26" s="3"/>
      <c r="I26" s="3"/>
      <c r="K26" s="3"/>
      <c r="L26" s="3"/>
      <c r="M26" s="3"/>
    </row>
    <row r="27" spans="6:15" ht="15" customHeight="1">
      <c r="F27" s="3"/>
      <c r="G27" s="3"/>
      <c r="H27" s="3"/>
      <c r="I27" s="3"/>
      <c r="K27" s="3"/>
      <c r="L27" s="3"/>
      <c r="M27" s="3"/>
    </row>
    <row r="30" spans="6:15" ht="15" customHeight="1"/>
    <row r="31" spans="6:15" ht="15" customHeight="1"/>
    <row r="32" spans="6:15" ht="15" customHeight="1"/>
    <row r="35" ht="15" customHeight="1"/>
    <row r="36" ht="15" customHeight="1"/>
    <row r="37" ht="15" customHeight="1"/>
  </sheetData>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C13:X48"/>
  <sheetViews>
    <sheetView zoomScale="60" zoomScaleNormal="60" workbookViewId="0"/>
  </sheetViews>
  <sheetFormatPr defaultColWidth="9.140625" defaultRowHeight="15"/>
  <cols>
    <col min="1" max="2" width="9.140625" style="1"/>
    <col min="3" max="4" width="17.140625" style="1" customWidth="1"/>
    <col min="5" max="5" width="20.28515625" style="1" customWidth="1"/>
    <col min="6" max="6" width="18.5703125" style="1" customWidth="1"/>
    <col min="7" max="7" width="10.140625" style="1" bestFit="1" customWidth="1"/>
    <col min="8" max="8" width="15" style="1" customWidth="1"/>
    <col min="9" max="9" width="11.5703125" style="1" customWidth="1"/>
    <col min="10" max="11" width="9.140625" style="1"/>
    <col min="12" max="12" width="11.140625" style="1" customWidth="1"/>
    <col min="13" max="13" width="12.28515625" style="1" customWidth="1"/>
    <col min="14" max="14" width="13" style="1" customWidth="1"/>
    <col min="15" max="15" width="11.5703125" style="1" customWidth="1"/>
    <col min="16" max="16" width="11.140625" style="1" customWidth="1"/>
    <col min="17" max="16384" width="9.140625" style="1"/>
  </cols>
  <sheetData>
    <row r="13" spans="3:24">
      <c r="M13"/>
      <c r="N13"/>
      <c r="O13"/>
      <c r="P13"/>
      <c r="Q13"/>
      <c r="R13"/>
      <c r="S13"/>
      <c r="T13"/>
      <c r="U13"/>
      <c r="V13"/>
      <c r="W13"/>
      <c r="X13"/>
    </row>
    <row r="14" spans="3:24">
      <c r="M14"/>
      <c r="N14"/>
      <c r="O14"/>
      <c r="P14"/>
      <c r="Q14"/>
      <c r="R14"/>
      <c r="S14"/>
      <c r="T14"/>
      <c r="U14"/>
      <c r="V14"/>
      <c r="W14"/>
      <c r="X14"/>
    </row>
    <row r="15" spans="3:24">
      <c r="M15"/>
      <c r="N15"/>
      <c r="O15"/>
      <c r="P15"/>
      <c r="Q15"/>
      <c r="R15"/>
      <c r="S15"/>
      <c r="T15"/>
      <c r="U15"/>
      <c r="V15"/>
      <c r="W15"/>
      <c r="X15"/>
    </row>
    <row r="16" spans="3:24">
      <c r="C16" s="3"/>
      <c r="D16" s="3"/>
      <c r="E16" s="3"/>
      <c r="F16" s="3"/>
      <c r="G16" s="3"/>
      <c r="H16" s="3"/>
      <c r="I16" s="3"/>
      <c r="J16" s="3"/>
      <c r="K16" s="3"/>
      <c r="L16" s="3"/>
      <c r="M16" s="64"/>
      <c r="N16"/>
      <c r="O16"/>
      <c r="P16"/>
      <c r="Q16"/>
      <c r="R16"/>
      <c r="S16"/>
      <c r="T16"/>
      <c r="U16"/>
      <c r="V16"/>
      <c r="W16"/>
      <c r="X16"/>
    </row>
    <row r="17" spans="3:24" ht="26.25" customHeight="1">
      <c r="C17" s="3"/>
      <c r="D17" s="3"/>
      <c r="E17" s="3"/>
      <c r="F17" s="3"/>
      <c r="H17" s="3"/>
      <c r="I17" s="3"/>
      <c r="J17" s="3"/>
      <c r="K17" s="9"/>
      <c r="L17" s="3"/>
      <c r="M17" s="64"/>
      <c r="N17"/>
      <c r="O17"/>
      <c r="P17"/>
      <c r="Q17"/>
      <c r="R17"/>
      <c r="S17"/>
      <c r="T17"/>
      <c r="U17"/>
      <c r="V17"/>
      <c r="W17"/>
      <c r="X17"/>
    </row>
    <row r="18" spans="3:24" ht="20.45" customHeight="1">
      <c r="C18" s="3"/>
      <c r="D18" s="3"/>
      <c r="E18" s="3"/>
      <c r="F18" s="3"/>
      <c r="H18" s="3"/>
      <c r="I18" s="3"/>
      <c r="J18" s="3"/>
      <c r="K18" s="3"/>
      <c r="L18" s="3"/>
      <c r="M18" s="64"/>
      <c r="N18"/>
      <c r="O18"/>
      <c r="P18"/>
      <c r="Q18"/>
      <c r="R18"/>
      <c r="S18"/>
      <c r="T18"/>
      <c r="U18"/>
      <c r="V18"/>
      <c r="W18"/>
      <c r="X18"/>
    </row>
    <row r="19" spans="3:24" ht="21" customHeight="1">
      <c r="C19" s="3"/>
      <c r="D19" s="3"/>
      <c r="E19" s="3"/>
      <c r="F19" s="3"/>
      <c r="H19" s="3"/>
      <c r="I19" s="3"/>
      <c r="J19" s="3"/>
      <c r="K19" s="3"/>
      <c r="L19" s="3"/>
      <c r="M19" s="64"/>
      <c r="N19"/>
      <c r="O19"/>
      <c r="P19"/>
      <c r="Q19"/>
      <c r="R19"/>
      <c r="S19"/>
      <c r="T19"/>
      <c r="U19"/>
      <c r="V19"/>
      <c r="W19"/>
      <c r="X19"/>
    </row>
    <row r="20" spans="3:24" ht="21" customHeight="1">
      <c r="C20" s="3"/>
      <c r="D20" s="3"/>
      <c r="E20" s="3"/>
      <c r="F20" s="3"/>
      <c r="H20" s="3"/>
      <c r="I20" s="3"/>
      <c r="J20" s="3"/>
      <c r="K20" s="3"/>
      <c r="L20" s="6">
        <v>75</v>
      </c>
      <c r="M20" s="65"/>
      <c r="N20"/>
      <c r="O20"/>
      <c r="P20"/>
      <c r="Q20"/>
      <c r="R20"/>
      <c r="S20"/>
      <c r="T20"/>
      <c r="U20"/>
      <c r="V20"/>
      <c r="W20"/>
      <c r="X20"/>
    </row>
    <row r="21" spans="3:24" ht="19.149999999999999" customHeight="1">
      <c r="C21" s="3"/>
      <c r="D21" s="3"/>
      <c r="E21" s="3"/>
      <c r="F21" s="3"/>
      <c r="H21" s="3"/>
      <c r="I21" s="3"/>
      <c r="J21" s="3"/>
      <c r="L21" s="6">
        <v>45</v>
      </c>
      <c r="M21" s="65"/>
      <c r="N21"/>
      <c r="O21"/>
      <c r="P21"/>
      <c r="Q21"/>
      <c r="R21"/>
      <c r="S21"/>
      <c r="T21"/>
      <c r="U21"/>
      <c r="V21"/>
      <c r="W21"/>
      <c r="X21"/>
    </row>
    <row r="22" spans="3:24">
      <c r="C22" s="3"/>
      <c r="D22" s="3"/>
      <c r="E22" s="3"/>
      <c r="F22" s="3"/>
      <c r="H22" s="3"/>
      <c r="I22" s="3"/>
      <c r="J22" s="3"/>
      <c r="L22" s="6">
        <v>25</v>
      </c>
      <c r="M22" s="65"/>
      <c r="N22"/>
      <c r="O22"/>
      <c r="P22"/>
      <c r="Q22"/>
      <c r="R22"/>
      <c r="S22"/>
      <c r="T22"/>
      <c r="U22"/>
      <c r="V22"/>
      <c r="W22"/>
      <c r="X22"/>
    </row>
    <row r="23" spans="3:24" ht="22.15" customHeight="1">
      <c r="C23" s="3"/>
      <c r="D23" s="3"/>
      <c r="E23" s="3"/>
      <c r="F23" s="3"/>
      <c r="H23" s="3"/>
      <c r="I23" s="3"/>
      <c r="J23" s="3"/>
      <c r="L23" s="6">
        <v>100</v>
      </c>
      <c r="M23" s="65"/>
      <c r="N23"/>
      <c r="O23"/>
      <c r="P23"/>
      <c r="Q23"/>
      <c r="R23"/>
      <c r="S23"/>
      <c r="T23"/>
      <c r="U23"/>
      <c r="V23"/>
      <c r="W23"/>
      <c r="X23"/>
    </row>
    <row r="24" spans="3:24" ht="23.45" customHeight="1">
      <c r="C24" s="3"/>
      <c r="D24" s="3"/>
      <c r="E24" s="3"/>
      <c r="F24" s="3"/>
      <c r="H24" s="3"/>
      <c r="I24" s="3"/>
      <c r="J24" s="3"/>
      <c r="L24" s="5"/>
      <c r="M24" s="66"/>
      <c r="N24"/>
      <c r="O24"/>
      <c r="P24"/>
      <c r="Q24"/>
      <c r="R24"/>
      <c r="S24"/>
      <c r="T24"/>
      <c r="U24"/>
      <c r="V24"/>
      <c r="W24"/>
      <c r="X24"/>
    </row>
    <row r="25" spans="3:24">
      <c r="C25" s="3"/>
      <c r="D25" s="3"/>
      <c r="E25" s="3"/>
      <c r="F25" s="3"/>
      <c r="H25" s="3"/>
      <c r="I25" s="3"/>
      <c r="J25" s="3"/>
      <c r="L25" s="5"/>
      <c r="M25" s="66"/>
      <c r="N25"/>
      <c r="O25"/>
      <c r="P25"/>
      <c r="Q25"/>
      <c r="R25"/>
      <c r="S25"/>
      <c r="T25"/>
      <c r="U25"/>
      <c r="V25"/>
      <c r="W25"/>
      <c r="X25"/>
    </row>
    <row r="26" spans="3:24">
      <c r="C26" s="3"/>
      <c r="D26" s="3"/>
      <c r="E26" s="3"/>
      <c r="F26" s="3"/>
      <c r="H26" s="3"/>
      <c r="I26" s="3"/>
      <c r="J26" s="3"/>
      <c r="M26"/>
      <c r="N26"/>
      <c r="O26"/>
      <c r="P26"/>
      <c r="Q26"/>
      <c r="R26"/>
      <c r="S26"/>
      <c r="T26"/>
      <c r="U26"/>
      <c r="V26"/>
      <c r="W26"/>
      <c r="X26"/>
    </row>
    <row r="27" spans="3:24">
      <c r="C27" s="3"/>
      <c r="D27" s="3"/>
      <c r="E27" s="3"/>
      <c r="F27" s="3"/>
      <c r="H27" s="3"/>
      <c r="I27" s="3"/>
      <c r="J27" s="3"/>
      <c r="M27"/>
      <c r="N27"/>
      <c r="O27"/>
      <c r="P27"/>
      <c r="Q27"/>
      <c r="R27"/>
      <c r="S27"/>
      <c r="T27"/>
      <c r="U27"/>
      <c r="V27"/>
      <c r="W27"/>
      <c r="X27"/>
    </row>
    <row r="28" spans="3:24">
      <c r="M28"/>
      <c r="N28"/>
      <c r="O28"/>
      <c r="P28"/>
      <c r="Q28"/>
      <c r="R28"/>
      <c r="S28"/>
      <c r="T28"/>
      <c r="U28"/>
      <c r="V28"/>
      <c r="W28"/>
      <c r="X28"/>
    </row>
    <row r="29" spans="3:24">
      <c r="M29"/>
      <c r="N29"/>
      <c r="O29"/>
      <c r="P29"/>
      <c r="Q29"/>
      <c r="R29"/>
      <c r="S29"/>
      <c r="T29"/>
      <c r="U29"/>
      <c r="V29"/>
      <c r="W29"/>
      <c r="X29"/>
    </row>
    <row r="30" spans="3:24">
      <c r="M30"/>
      <c r="N30"/>
      <c r="O30"/>
      <c r="P30"/>
      <c r="Q30"/>
      <c r="R30"/>
      <c r="S30"/>
      <c r="T30"/>
      <c r="U30"/>
      <c r="V30"/>
      <c r="W30"/>
      <c r="X30"/>
    </row>
    <row r="31" spans="3:24">
      <c r="M31"/>
      <c r="N31"/>
      <c r="O31"/>
      <c r="P31"/>
      <c r="Q31"/>
      <c r="R31"/>
      <c r="S31"/>
      <c r="T31"/>
      <c r="U31"/>
      <c r="V31"/>
      <c r="W31"/>
      <c r="X31"/>
    </row>
    <row r="32" spans="3:24">
      <c r="M32"/>
      <c r="N32"/>
      <c r="O32"/>
      <c r="P32"/>
      <c r="Q32"/>
      <c r="R32"/>
      <c r="S32"/>
      <c r="T32"/>
      <c r="U32"/>
      <c r="V32"/>
      <c r="W32"/>
      <c r="X32"/>
    </row>
    <row r="33" spans="13:24">
      <c r="M33"/>
      <c r="N33"/>
      <c r="O33"/>
      <c r="P33"/>
      <c r="Q33"/>
      <c r="R33"/>
      <c r="S33"/>
      <c r="T33"/>
      <c r="U33"/>
      <c r="V33"/>
      <c r="W33"/>
      <c r="X33"/>
    </row>
    <row r="34" spans="13:24" ht="15" customHeight="1">
      <c r="M34"/>
      <c r="N34"/>
      <c r="O34"/>
      <c r="P34"/>
      <c r="Q34"/>
      <c r="R34"/>
      <c r="S34"/>
      <c r="T34"/>
      <c r="U34"/>
      <c r="V34"/>
      <c r="W34"/>
      <c r="X34"/>
    </row>
    <row r="35" spans="13:24" ht="15" customHeight="1">
      <c r="M35"/>
      <c r="N35"/>
      <c r="O35"/>
      <c r="P35"/>
      <c r="Q35"/>
      <c r="R35"/>
      <c r="S35"/>
      <c r="T35"/>
      <c r="U35"/>
      <c r="V35"/>
      <c r="W35"/>
      <c r="X35"/>
    </row>
    <row r="36" spans="13:24">
      <c r="M36"/>
      <c r="N36"/>
      <c r="O36"/>
      <c r="P36"/>
      <c r="Q36"/>
      <c r="R36"/>
      <c r="S36"/>
      <c r="T36"/>
      <c r="U36"/>
      <c r="V36"/>
      <c r="W36"/>
      <c r="X36"/>
    </row>
    <row r="37" spans="13:24" ht="15" customHeight="1">
      <c r="M37"/>
      <c r="N37"/>
      <c r="O37"/>
      <c r="P37"/>
      <c r="Q37"/>
      <c r="R37"/>
      <c r="S37"/>
      <c r="T37"/>
      <c r="U37"/>
      <c r="V37"/>
      <c r="W37"/>
      <c r="X37"/>
    </row>
    <row r="38" spans="13:24" ht="15" customHeight="1">
      <c r="M38"/>
      <c r="N38"/>
      <c r="O38"/>
      <c r="P38"/>
      <c r="Q38"/>
      <c r="R38"/>
      <c r="S38"/>
      <c r="T38"/>
      <c r="U38"/>
      <c r="V38"/>
      <c r="W38"/>
      <c r="X38"/>
    </row>
    <row r="42" spans="13:24" ht="15" customHeight="1"/>
    <row r="43" spans="13:24" ht="15" customHeight="1"/>
    <row r="47" spans="13:24" ht="15" customHeight="1"/>
    <row r="48" spans="13:24" ht="15" customHeight="1"/>
  </sheetData>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C16:W76"/>
  <sheetViews>
    <sheetView zoomScale="60" zoomScaleNormal="60" workbookViewId="0">
      <selection activeCell="J69" sqref="J69"/>
    </sheetView>
  </sheetViews>
  <sheetFormatPr defaultColWidth="9.140625" defaultRowHeight="15"/>
  <cols>
    <col min="1" max="2" width="9.140625" style="1"/>
    <col min="3" max="4" width="17.140625" style="1" customWidth="1"/>
    <col min="5" max="5" width="20.28515625" style="1" customWidth="1"/>
    <col min="6" max="6" width="18.5703125" style="1" customWidth="1"/>
    <col min="7" max="7" width="10.140625" style="1" customWidth="1"/>
    <col min="8" max="8" width="15" style="1" customWidth="1"/>
    <col min="9" max="9" width="11.5703125" style="1" customWidth="1"/>
    <col min="10" max="11" width="9.140625" style="1"/>
    <col min="12" max="12" width="13.7109375" style="1" customWidth="1"/>
    <col min="13" max="13" width="11.140625" style="1" customWidth="1"/>
    <col min="14" max="14" width="12.28515625" style="1" customWidth="1"/>
    <col min="15" max="15" width="13" style="1" customWidth="1"/>
    <col min="16" max="16" width="11.5703125" style="1" customWidth="1"/>
    <col min="17" max="17" width="11.140625" style="1" customWidth="1"/>
    <col min="18" max="16384" width="9.140625" style="1"/>
  </cols>
  <sheetData>
    <row r="16" spans="3:14">
      <c r="C16" s="3"/>
      <c r="D16" s="3"/>
      <c r="E16" s="3"/>
      <c r="F16" s="3"/>
      <c r="G16" s="3"/>
      <c r="H16" s="3"/>
      <c r="I16" s="3"/>
      <c r="J16" s="3"/>
      <c r="K16" s="3"/>
      <c r="L16" s="3"/>
      <c r="M16" s="3"/>
      <c r="N16" s="3"/>
    </row>
    <row r="17" spans="3:14" ht="63" customHeight="1">
      <c r="C17" s="3"/>
      <c r="D17" s="3"/>
      <c r="E17" s="3"/>
      <c r="F17" s="3"/>
      <c r="H17" s="3"/>
      <c r="I17" s="3"/>
      <c r="J17" s="3"/>
      <c r="K17" s="9"/>
      <c r="L17" s="3"/>
      <c r="M17" s="3"/>
      <c r="N17" s="3"/>
    </row>
    <row r="18" spans="3:14" ht="20.45" customHeight="1">
      <c r="C18" s="3"/>
      <c r="D18" s="3"/>
      <c r="E18" s="3"/>
      <c r="F18" s="3"/>
      <c r="H18" s="3"/>
      <c r="I18" s="3"/>
      <c r="J18" s="3"/>
      <c r="K18" s="3"/>
      <c r="L18" s="3"/>
      <c r="M18" s="3"/>
      <c r="N18" s="3"/>
    </row>
    <row r="19" spans="3:14" ht="21" customHeight="1">
      <c r="C19" s="3"/>
      <c r="D19" s="3"/>
      <c r="E19" s="3"/>
      <c r="F19" s="3"/>
      <c r="H19" s="3"/>
      <c r="I19" s="3"/>
      <c r="J19" s="3"/>
      <c r="K19" s="3"/>
      <c r="L19" s="3"/>
      <c r="M19" s="3"/>
      <c r="N19" s="3"/>
    </row>
    <row r="20" spans="3:14" ht="21" customHeight="1">
      <c r="C20" s="3"/>
      <c r="D20" s="3"/>
      <c r="E20" s="3"/>
      <c r="F20" s="3"/>
      <c r="H20" s="3"/>
      <c r="I20" s="3"/>
      <c r="J20" s="3"/>
      <c r="K20" s="3"/>
      <c r="L20" s="3"/>
      <c r="M20" s="6">
        <v>75</v>
      </c>
      <c r="N20" s="6"/>
    </row>
    <row r="21" spans="3:14" ht="19.149999999999999" customHeight="1">
      <c r="C21" s="3"/>
      <c r="D21" s="3"/>
      <c r="E21" s="3"/>
      <c r="F21" s="3"/>
      <c r="H21" s="3"/>
      <c r="I21" s="3"/>
      <c r="J21" s="3"/>
      <c r="M21" s="6">
        <v>45</v>
      </c>
      <c r="N21" s="6"/>
    </row>
    <row r="22" spans="3:14">
      <c r="C22" s="3"/>
      <c r="D22" s="3"/>
      <c r="E22" s="3"/>
      <c r="F22" s="3"/>
      <c r="H22" s="3"/>
      <c r="I22" s="3"/>
      <c r="J22" s="3"/>
      <c r="M22" s="6">
        <v>25</v>
      </c>
      <c r="N22" s="6"/>
    </row>
    <row r="23" spans="3:14" ht="22.15" customHeight="1">
      <c r="C23" s="3"/>
      <c r="D23" s="3"/>
      <c r="E23" s="3"/>
      <c r="F23" s="3"/>
      <c r="H23" s="3"/>
      <c r="I23" s="3"/>
      <c r="J23" s="3"/>
      <c r="M23" s="6">
        <v>100</v>
      </c>
      <c r="N23" s="6"/>
    </row>
    <row r="24" spans="3:14" ht="23.45" customHeight="1">
      <c r="C24" s="3"/>
      <c r="D24" s="3"/>
      <c r="E24" s="3"/>
      <c r="F24" s="3"/>
      <c r="H24" s="3"/>
      <c r="I24" s="3"/>
      <c r="J24" s="3"/>
      <c r="M24" s="5"/>
      <c r="N24" s="5"/>
    </row>
    <row r="25" spans="3:14">
      <c r="C25" s="3"/>
      <c r="D25" s="3"/>
      <c r="E25" s="3"/>
      <c r="F25" s="3"/>
      <c r="H25" s="3"/>
      <c r="I25" s="3"/>
      <c r="J25" s="3"/>
      <c r="M25" s="5"/>
      <c r="N25" s="5"/>
    </row>
    <row r="26" spans="3:14">
      <c r="C26" s="3"/>
      <c r="D26" s="3"/>
      <c r="E26" s="3"/>
      <c r="F26" s="3"/>
      <c r="H26" s="3"/>
      <c r="I26" s="3"/>
      <c r="J26" s="3"/>
    </row>
    <row r="27" spans="3:14">
      <c r="C27" s="3"/>
      <c r="D27" s="3"/>
      <c r="E27" s="3"/>
      <c r="F27" s="3"/>
      <c r="H27" s="3"/>
      <c r="I27" s="3"/>
      <c r="J27" s="3"/>
    </row>
    <row r="51" spans="22:23" ht="15" customHeight="1">
      <c r="V51" s="249">
        <f>(80/(100*20))</f>
        <v>0.04</v>
      </c>
      <c r="W51" s="250"/>
    </row>
    <row r="52" spans="22:23" ht="15" customHeight="1">
      <c r="V52" s="253"/>
      <c r="W52" s="254"/>
    </row>
    <row r="53" spans="22:23" ht="15" customHeight="1">
      <c r="V53" s="251"/>
      <c r="W53" s="252"/>
    </row>
    <row r="54" spans="22:23" ht="15" customHeight="1"/>
    <row r="55" spans="22:23" ht="27" customHeight="1">
      <c r="V55" s="249">
        <f>SQRT(0.04*((1-0.04)/100))</f>
        <v>1.9595917942265423E-2</v>
      </c>
      <c r="W55" s="250"/>
    </row>
    <row r="56" spans="22:23" ht="27" customHeight="1">
      <c r="V56" s="251"/>
      <c r="W56" s="252"/>
    </row>
    <row r="70" spans="22:23">
      <c r="V70" s="245">
        <f>0.04+(3*0.02)</f>
        <v>0.1</v>
      </c>
      <c r="W70" s="246"/>
    </row>
    <row r="71" spans="22:23">
      <c r="V71" s="247"/>
      <c r="W71" s="248"/>
    </row>
    <row r="75" spans="22:23">
      <c r="V75" s="245">
        <f>0.04-(3*0.02)</f>
        <v>-1.9999999999999997E-2</v>
      </c>
      <c r="W75" s="246"/>
    </row>
    <row r="76" spans="22:23">
      <c r="V76" s="247"/>
      <c r="W76" s="248"/>
    </row>
  </sheetData>
  <mergeCells count="4">
    <mergeCell ref="V70:W71"/>
    <mergeCell ref="V75:W76"/>
    <mergeCell ref="V55:W56"/>
    <mergeCell ref="V51:W53"/>
  </mergeCells>
  <pageMargins left="0.7" right="0.7" top="0.75" bottom="0.75" header="0.3" footer="0.3"/>
  <pageSetup scale="26"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C18:AM60"/>
  <sheetViews>
    <sheetView zoomScale="50" zoomScaleNormal="50" workbookViewId="0">
      <selection activeCell="AB11" sqref="AB11"/>
    </sheetView>
  </sheetViews>
  <sheetFormatPr defaultColWidth="9.140625" defaultRowHeight="15"/>
  <cols>
    <col min="1" max="2" width="9.140625" style="1"/>
    <col min="3" max="4" width="17.140625" style="1" customWidth="1"/>
    <col min="5" max="5" width="20.28515625" style="1" customWidth="1"/>
    <col min="6" max="6" width="18.5703125" style="1" customWidth="1"/>
    <col min="7" max="7" width="10.140625" style="1" customWidth="1"/>
    <col min="8" max="8" width="15" style="1" customWidth="1"/>
    <col min="9" max="9" width="11.5703125" style="1" customWidth="1"/>
    <col min="10" max="11" width="9.140625" style="1"/>
    <col min="12" max="12" width="13.7109375" style="1" customWidth="1"/>
    <col min="13" max="13" width="11.140625" style="1" customWidth="1"/>
    <col min="14" max="14" width="12.28515625" style="1" customWidth="1"/>
    <col min="15" max="15" width="13" style="1" customWidth="1"/>
    <col min="16" max="16" width="11.5703125" style="1" customWidth="1"/>
    <col min="17" max="17" width="11.140625" style="1" customWidth="1"/>
    <col min="18" max="16384" width="9.140625" style="1"/>
  </cols>
  <sheetData>
    <row r="18" spans="3:14">
      <c r="C18" s="3"/>
      <c r="D18" s="3"/>
      <c r="E18" s="3"/>
      <c r="F18" s="3"/>
      <c r="G18" s="3"/>
      <c r="H18" s="3"/>
      <c r="I18" s="3"/>
      <c r="J18" s="3"/>
      <c r="K18" s="3"/>
      <c r="L18" s="3"/>
      <c r="M18" s="3"/>
      <c r="N18" s="3"/>
    </row>
    <row r="19" spans="3:14" ht="63" customHeight="1">
      <c r="C19" s="58" t="s">
        <v>2</v>
      </c>
      <c r="D19" s="59" t="s">
        <v>5</v>
      </c>
      <c r="E19" s="59" t="s">
        <v>3</v>
      </c>
      <c r="F19" s="59" t="s">
        <v>4</v>
      </c>
      <c r="H19" s="3"/>
      <c r="I19" s="3"/>
      <c r="J19" s="3"/>
      <c r="K19" s="9"/>
      <c r="L19" s="3"/>
      <c r="M19" s="3"/>
      <c r="N19" s="3"/>
    </row>
    <row r="20" spans="3:14" ht="20.45" customHeight="1">
      <c r="C20" s="55">
        <v>2</v>
      </c>
      <c r="D20" s="60">
        <v>1.88</v>
      </c>
      <c r="E20" s="60">
        <v>3.2679999999999998</v>
      </c>
      <c r="F20" s="60">
        <v>0</v>
      </c>
      <c r="H20" s="3"/>
      <c r="I20" s="3"/>
      <c r="J20" s="3"/>
      <c r="K20" s="3"/>
      <c r="L20" s="3"/>
      <c r="M20" s="3"/>
      <c r="N20" s="3"/>
    </row>
    <row r="21" spans="3:14" ht="21" customHeight="1">
      <c r="C21" s="55">
        <v>3</v>
      </c>
      <c r="D21" s="60">
        <v>1.0229999999999999</v>
      </c>
      <c r="E21" s="60">
        <v>2.5739999999999998</v>
      </c>
      <c r="F21" s="60">
        <v>0</v>
      </c>
      <c r="H21" s="3"/>
      <c r="I21" s="3"/>
      <c r="J21" s="3"/>
      <c r="K21" s="3"/>
      <c r="L21" s="3"/>
      <c r="M21" s="3"/>
      <c r="N21" s="3"/>
    </row>
    <row r="22" spans="3:14" ht="21" customHeight="1">
      <c r="C22" s="55">
        <v>4</v>
      </c>
      <c r="D22" s="60">
        <v>0.72899999999999998</v>
      </c>
      <c r="E22" s="60">
        <v>2.282</v>
      </c>
      <c r="F22" s="60">
        <v>0</v>
      </c>
      <c r="H22" s="3"/>
      <c r="I22" s="3"/>
      <c r="J22" s="3"/>
      <c r="K22" s="3"/>
      <c r="L22" s="3"/>
      <c r="M22" s="6">
        <v>75</v>
      </c>
      <c r="N22" s="6"/>
    </row>
    <row r="23" spans="3:14" ht="19.149999999999999" customHeight="1">
      <c r="C23" s="61">
        <v>5</v>
      </c>
      <c r="D23" s="60">
        <v>0.57699999999999996</v>
      </c>
      <c r="E23" s="63">
        <v>2.1150000000000002</v>
      </c>
      <c r="F23" s="63">
        <v>0</v>
      </c>
      <c r="H23" s="3"/>
      <c r="I23" s="3"/>
      <c r="J23" s="3"/>
      <c r="M23" s="6">
        <v>45</v>
      </c>
      <c r="N23" s="6"/>
    </row>
    <row r="24" spans="3:14" ht="22.5">
      <c r="C24" s="55">
        <v>6</v>
      </c>
      <c r="D24" s="60">
        <v>0.48299999999999998</v>
      </c>
      <c r="E24" s="60">
        <v>2.004</v>
      </c>
      <c r="F24" s="60">
        <v>0</v>
      </c>
      <c r="H24" s="3"/>
      <c r="I24" s="3"/>
      <c r="J24" s="3"/>
      <c r="M24" s="6">
        <v>25</v>
      </c>
      <c r="N24" s="6"/>
    </row>
    <row r="25" spans="3:14" ht="22.15" customHeight="1">
      <c r="C25" s="55">
        <v>7</v>
      </c>
      <c r="D25" s="60">
        <v>0.41899999999999998</v>
      </c>
      <c r="E25" s="60">
        <v>1.9239999999999999</v>
      </c>
      <c r="F25" s="60">
        <v>7.5999999999999998E-2</v>
      </c>
      <c r="H25" s="3"/>
      <c r="I25" s="3"/>
      <c r="J25" s="3"/>
      <c r="M25" s="6">
        <v>100</v>
      </c>
      <c r="N25" s="6"/>
    </row>
    <row r="26" spans="3:14" ht="23.45" customHeight="1">
      <c r="C26" s="55">
        <v>8</v>
      </c>
      <c r="D26" s="60">
        <v>0.373</v>
      </c>
      <c r="E26" s="60">
        <v>1.8640000000000001</v>
      </c>
      <c r="F26" s="60">
        <v>0.13600000000000001</v>
      </c>
      <c r="H26" s="3"/>
      <c r="I26" s="3"/>
      <c r="J26" s="3"/>
      <c r="M26" s="5"/>
      <c r="N26" s="5"/>
    </row>
    <row r="27" spans="3:14" ht="22.5">
      <c r="C27" s="55">
        <v>9</v>
      </c>
      <c r="D27" s="60">
        <v>0.33700000000000002</v>
      </c>
      <c r="E27" s="60">
        <v>1.8160000000000001</v>
      </c>
      <c r="F27" s="60">
        <v>0.184</v>
      </c>
      <c r="H27" s="3"/>
      <c r="I27" s="3"/>
      <c r="J27" s="3"/>
      <c r="M27" s="5"/>
      <c r="N27" s="5"/>
    </row>
    <row r="28" spans="3:14" ht="22.5">
      <c r="C28" s="55">
        <v>10</v>
      </c>
      <c r="D28" s="60">
        <v>0.308</v>
      </c>
      <c r="E28" s="60">
        <v>1.7769999999999999</v>
      </c>
      <c r="F28" s="60">
        <v>0.223</v>
      </c>
      <c r="H28" s="3"/>
      <c r="I28" s="3"/>
      <c r="J28" s="3"/>
    </row>
    <row r="29" spans="3:14" ht="22.5">
      <c r="C29" s="55">
        <v>12</v>
      </c>
      <c r="D29" s="60">
        <v>0.26600000000000001</v>
      </c>
      <c r="E29" s="60">
        <v>1.716</v>
      </c>
      <c r="F29" s="60">
        <v>0.28399999999999997</v>
      </c>
      <c r="H29" s="3"/>
      <c r="I29" s="3"/>
      <c r="J29" s="3"/>
    </row>
    <row r="41" spans="37:39" ht="15" customHeight="1">
      <c r="AK41" s="255">
        <f xml:space="preserve"> 2.115*5.3</f>
        <v>11.2095</v>
      </c>
      <c r="AL41" s="255"/>
      <c r="AM41" s="255"/>
    </row>
    <row r="42" spans="37:39" ht="15" customHeight="1">
      <c r="AK42" s="255"/>
      <c r="AL42" s="255"/>
      <c r="AM42" s="255"/>
    </row>
    <row r="43" spans="37:39">
      <c r="AK43" s="255"/>
      <c r="AL43" s="255"/>
      <c r="AM43" s="255"/>
    </row>
    <row r="44" spans="37:39" ht="15" customHeight="1">
      <c r="AK44" s="255"/>
      <c r="AL44" s="255"/>
      <c r="AM44" s="255"/>
    </row>
    <row r="45" spans="37:39" ht="15" customHeight="1"/>
    <row r="56" spans="37:39" ht="15" customHeight="1"/>
    <row r="57" spans="37:39" ht="15" customHeight="1">
      <c r="AK57" s="255">
        <f xml:space="preserve"> 0*5.3</f>
        <v>0</v>
      </c>
      <c r="AL57" s="255"/>
      <c r="AM57" s="255"/>
    </row>
    <row r="58" spans="37:39">
      <c r="AK58" s="255"/>
      <c r="AL58" s="255"/>
      <c r="AM58" s="255"/>
    </row>
    <row r="59" spans="37:39" ht="15" customHeight="1">
      <c r="AK59" s="255"/>
      <c r="AL59" s="255"/>
      <c r="AM59" s="255"/>
    </row>
    <row r="60" spans="37:39" ht="15" customHeight="1">
      <c r="AK60" s="255"/>
      <c r="AL60" s="255"/>
      <c r="AM60" s="255"/>
    </row>
  </sheetData>
  <mergeCells count="2">
    <mergeCell ref="AK41:AM44"/>
    <mergeCell ref="AK57:AM60"/>
  </mergeCells>
  <pageMargins left="0.7" right="0.7" top="0.75" bottom="0.75" header="0.3" footer="0.3"/>
  <pageSetup scale="39"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C16:Z34"/>
  <sheetViews>
    <sheetView zoomScale="60" zoomScaleNormal="60" workbookViewId="0"/>
  </sheetViews>
  <sheetFormatPr defaultColWidth="9.140625" defaultRowHeight="15"/>
  <cols>
    <col min="1" max="2" width="9.140625" style="1"/>
    <col min="3" max="4" width="17.140625" style="1" customWidth="1"/>
    <col min="5" max="5" width="20.28515625" style="1" customWidth="1"/>
    <col min="6" max="6" width="18.5703125" style="1" customWidth="1"/>
    <col min="7" max="7" width="10.140625" style="1" bestFit="1" customWidth="1"/>
    <col min="8" max="8" width="15" style="1" customWidth="1"/>
    <col min="9" max="9" width="11.5703125" style="1" customWidth="1"/>
    <col min="10" max="11" width="9.140625" style="1"/>
    <col min="12" max="12" width="13.7109375" style="1" customWidth="1"/>
    <col min="13" max="13" width="11.140625" style="1" customWidth="1"/>
    <col min="14" max="14" width="12.28515625" style="1" customWidth="1"/>
    <col min="15" max="15" width="13" style="1" customWidth="1"/>
    <col min="16" max="16" width="11.5703125" style="1" customWidth="1"/>
    <col min="17" max="17" width="11.140625" style="1" customWidth="1"/>
    <col min="18" max="16384" width="9.140625" style="1"/>
  </cols>
  <sheetData>
    <row r="16" spans="3:13">
      <c r="C16" s="3"/>
      <c r="D16" s="3"/>
      <c r="E16" s="3"/>
      <c r="F16" s="3"/>
      <c r="G16" s="3"/>
      <c r="H16" s="3"/>
      <c r="I16" s="3"/>
      <c r="J16" s="3"/>
      <c r="K16" s="3"/>
      <c r="L16" s="3"/>
      <c r="M16" s="3"/>
    </row>
    <row r="17" spans="3:26" ht="63" customHeight="1">
      <c r="C17" s="58" t="s">
        <v>2</v>
      </c>
      <c r="D17" s="59" t="s">
        <v>5</v>
      </c>
      <c r="E17" s="59" t="s">
        <v>3</v>
      </c>
      <c r="F17" s="59" t="s">
        <v>4</v>
      </c>
      <c r="H17" s="3"/>
      <c r="I17" s="3"/>
      <c r="J17" s="3"/>
      <c r="K17" s="9"/>
      <c r="L17" s="3"/>
      <c r="M17" s="3"/>
    </row>
    <row r="18" spans="3:26" ht="20.45" customHeight="1">
      <c r="C18" s="55">
        <v>2</v>
      </c>
      <c r="D18" s="60">
        <v>1.88</v>
      </c>
      <c r="E18" s="60">
        <v>3.2679999999999998</v>
      </c>
      <c r="F18" s="60">
        <v>0</v>
      </c>
      <c r="H18" s="3"/>
      <c r="I18" s="3"/>
      <c r="J18" s="3"/>
      <c r="K18" s="3"/>
      <c r="L18" s="3"/>
      <c r="M18" s="3"/>
      <c r="N18" s="64"/>
      <c r="O18"/>
      <c r="P18"/>
      <c r="Q18"/>
      <c r="R18"/>
      <c r="S18"/>
      <c r="T18"/>
      <c r="U18"/>
      <c r="V18"/>
      <c r="W18"/>
      <c r="X18"/>
      <c r="Y18"/>
      <c r="Z18"/>
    </row>
    <row r="19" spans="3:26" ht="21" customHeight="1">
      <c r="C19" s="55">
        <v>3</v>
      </c>
      <c r="D19" s="60">
        <v>1.0229999999999999</v>
      </c>
      <c r="E19" s="60">
        <v>2.5739999999999998</v>
      </c>
      <c r="F19" s="60">
        <v>0</v>
      </c>
      <c r="H19" s="3"/>
      <c r="I19" s="3"/>
      <c r="J19" s="3"/>
      <c r="K19" s="3"/>
      <c r="L19" s="3"/>
      <c r="M19" s="3"/>
      <c r="N19" s="64"/>
      <c r="O19"/>
      <c r="P19"/>
      <c r="Q19"/>
      <c r="R19"/>
      <c r="S19"/>
      <c r="T19"/>
      <c r="U19"/>
      <c r="V19"/>
      <c r="W19"/>
      <c r="X19"/>
      <c r="Y19"/>
      <c r="Z19"/>
    </row>
    <row r="20" spans="3:26" ht="21" customHeight="1">
      <c r="C20" s="55">
        <v>4</v>
      </c>
      <c r="D20" s="60">
        <v>0.72899999999999998</v>
      </c>
      <c r="E20" s="60">
        <v>2.282</v>
      </c>
      <c r="F20" s="60">
        <v>0</v>
      </c>
      <c r="H20" s="3"/>
      <c r="I20" s="3"/>
      <c r="J20" s="3"/>
      <c r="K20" s="3"/>
      <c r="L20" s="3"/>
      <c r="M20" s="6">
        <v>75</v>
      </c>
      <c r="N20" s="65"/>
      <c r="O20"/>
      <c r="P20"/>
      <c r="Q20"/>
      <c r="R20"/>
      <c r="S20"/>
      <c r="T20"/>
      <c r="U20"/>
      <c r="V20"/>
      <c r="W20"/>
      <c r="X20"/>
      <c r="Y20"/>
      <c r="Z20"/>
    </row>
    <row r="21" spans="3:26" ht="19.149999999999999" customHeight="1">
      <c r="C21" s="55">
        <v>5</v>
      </c>
      <c r="D21" s="60">
        <v>0.57699999999999996</v>
      </c>
      <c r="E21" s="60">
        <v>2.1150000000000002</v>
      </c>
      <c r="F21" s="60">
        <v>0</v>
      </c>
      <c r="H21" s="3"/>
      <c r="I21" s="3"/>
      <c r="J21" s="3"/>
      <c r="M21" s="6">
        <v>45</v>
      </c>
      <c r="N21" s="65"/>
      <c r="O21"/>
      <c r="P21"/>
      <c r="Q21"/>
      <c r="R21"/>
      <c r="S21"/>
      <c r="T21"/>
      <c r="U21"/>
      <c r="V21"/>
      <c r="W21"/>
      <c r="X21"/>
      <c r="Y21"/>
      <c r="Z21"/>
    </row>
    <row r="22" spans="3:26" ht="22.5">
      <c r="C22" s="55">
        <v>6</v>
      </c>
      <c r="D22" s="60">
        <v>0.48299999999999998</v>
      </c>
      <c r="E22" s="60">
        <v>2.004</v>
      </c>
      <c r="F22" s="60">
        <v>0</v>
      </c>
      <c r="H22" s="3"/>
      <c r="I22" s="3"/>
      <c r="J22" s="3"/>
      <c r="M22" s="6">
        <v>25</v>
      </c>
      <c r="N22" s="65"/>
      <c r="O22"/>
      <c r="P22"/>
      <c r="Q22"/>
      <c r="R22"/>
      <c r="S22"/>
      <c r="T22"/>
      <c r="U22"/>
      <c r="V22"/>
      <c r="W22"/>
      <c r="X22"/>
      <c r="Y22"/>
      <c r="Z22"/>
    </row>
    <row r="23" spans="3:26" ht="22.15" customHeight="1">
      <c r="C23" s="55">
        <v>7</v>
      </c>
      <c r="D23" s="60">
        <v>0.41899999999999998</v>
      </c>
      <c r="E23" s="60">
        <v>1.9239999999999999</v>
      </c>
      <c r="F23" s="60">
        <v>7.5999999999999998E-2</v>
      </c>
      <c r="H23" s="3"/>
      <c r="I23" s="3"/>
      <c r="J23" s="3"/>
      <c r="M23" s="6">
        <v>100</v>
      </c>
      <c r="N23" s="65"/>
      <c r="O23"/>
      <c r="P23"/>
      <c r="Q23"/>
      <c r="R23"/>
      <c r="S23"/>
      <c r="T23"/>
      <c r="U23"/>
      <c r="V23"/>
      <c r="W23"/>
      <c r="X23"/>
      <c r="Y23"/>
      <c r="Z23"/>
    </row>
    <row r="24" spans="3:26" ht="23.45" customHeight="1">
      <c r="C24" s="55">
        <v>8</v>
      </c>
      <c r="D24" s="60">
        <v>0.373</v>
      </c>
      <c r="E24" s="60">
        <v>1.8640000000000001</v>
      </c>
      <c r="F24" s="60">
        <v>0.13600000000000001</v>
      </c>
      <c r="H24" s="3"/>
      <c r="I24" s="3"/>
      <c r="J24" s="3"/>
      <c r="M24" s="5"/>
      <c r="N24" s="66"/>
      <c r="O24"/>
      <c r="P24"/>
      <c r="Q24"/>
      <c r="R24"/>
      <c r="S24"/>
      <c r="T24"/>
      <c r="U24"/>
      <c r="V24"/>
      <c r="W24"/>
      <c r="X24"/>
      <c r="Y24"/>
      <c r="Z24"/>
    </row>
    <row r="25" spans="3:26" ht="22.5">
      <c r="C25" s="55">
        <v>9</v>
      </c>
      <c r="D25" s="60">
        <v>0.33700000000000002</v>
      </c>
      <c r="E25" s="60">
        <v>1.8160000000000001</v>
      </c>
      <c r="F25" s="60">
        <v>0.184</v>
      </c>
      <c r="H25" s="3"/>
      <c r="I25" s="3"/>
      <c r="J25" s="3"/>
      <c r="M25" s="5"/>
      <c r="N25" s="66"/>
      <c r="O25"/>
      <c r="P25"/>
      <c r="Q25"/>
      <c r="R25"/>
      <c r="S25"/>
      <c r="T25"/>
      <c r="U25"/>
      <c r="V25"/>
      <c r="W25"/>
      <c r="X25"/>
      <c r="Y25"/>
      <c r="Z25"/>
    </row>
    <row r="26" spans="3:26" ht="22.5">
      <c r="C26" s="55">
        <v>10</v>
      </c>
      <c r="D26" s="60">
        <v>0.308</v>
      </c>
      <c r="E26" s="60">
        <v>1.7769999999999999</v>
      </c>
      <c r="F26" s="60">
        <v>0.223</v>
      </c>
      <c r="H26" s="3"/>
      <c r="I26" s="3"/>
      <c r="J26" s="3"/>
      <c r="N26"/>
      <c r="O26"/>
      <c r="P26"/>
      <c r="Q26"/>
      <c r="R26"/>
      <c r="S26"/>
      <c r="T26"/>
      <c r="U26"/>
      <c r="V26"/>
      <c r="W26"/>
      <c r="X26"/>
      <c r="Y26"/>
      <c r="Z26"/>
    </row>
    <row r="27" spans="3:26" ht="22.5">
      <c r="C27" s="55">
        <v>12</v>
      </c>
      <c r="D27" s="60">
        <v>0.26600000000000001</v>
      </c>
      <c r="E27" s="60">
        <v>1.716</v>
      </c>
      <c r="F27" s="60">
        <v>0.28399999999999997</v>
      </c>
      <c r="H27" s="3"/>
      <c r="I27" s="3"/>
      <c r="J27" s="3"/>
      <c r="N27"/>
      <c r="O27"/>
      <c r="P27"/>
      <c r="Q27"/>
      <c r="R27"/>
      <c r="S27"/>
      <c r="T27"/>
      <c r="U27"/>
      <c r="V27"/>
      <c r="W27"/>
      <c r="X27"/>
      <c r="Y27"/>
      <c r="Z27"/>
    </row>
    <row r="28" spans="3:26">
      <c r="N28"/>
      <c r="O28"/>
      <c r="P28"/>
      <c r="Q28"/>
      <c r="R28"/>
      <c r="S28"/>
      <c r="T28"/>
      <c r="U28"/>
      <c r="V28"/>
      <c r="W28"/>
      <c r="X28"/>
      <c r="Y28"/>
      <c r="Z28"/>
    </row>
    <row r="29" spans="3:26">
      <c r="N29"/>
      <c r="O29"/>
      <c r="P29"/>
      <c r="Q29"/>
      <c r="R29"/>
      <c r="S29"/>
      <c r="T29"/>
      <c r="U29"/>
      <c r="V29"/>
      <c r="W29"/>
      <c r="X29"/>
      <c r="Y29"/>
      <c r="Z29"/>
    </row>
    <row r="30" spans="3:26">
      <c r="N30"/>
      <c r="O30"/>
      <c r="P30"/>
      <c r="Q30"/>
      <c r="R30"/>
      <c r="S30"/>
      <c r="T30"/>
      <c r="U30"/>
      <c r="V30"/>
      <c r="W30"/>
      <c r="X30"/>
      <c r="Y30"/>
      <c r="Z30"/>
    </row>
    <row r="31" spans="3:26">
      <c r="N31"/>
      <c r="O31"/>
      <c r="P31"/>
      <c r="Q31"/>
      <c r="R31"/>
      <c r="S31"/>
      <c r="T31"/>
      <c r="U31"/>
      <c r="V31"/>
      <c r="W31"/>
      <c r="X31"/>
      <c r="Y31"/>
      <c r="Z31"/>
    </row>
    <row r="32" spans="3:26">
      <c r="N32"/>
      <c r="O32"/>
      <c r="P32"/>
      <c r="Q32"/>
      <c r="R32"/>
      <c r="S32"/>
      <c r="T32"/>
      <c r="U32"/>
      <c r="V32"/>
      <c r="W32"/>
      <c r="X32"/>
      <c r="Y32"/>
      <c r="Z32"/>
    </row>
    <row r="33" spans="14:26">
      <c r="N33"/>
      <c r="O33"/>
      <c r="P33"/>
      <c r="Q33"/>
      <c r="R33"/>
      <c r="S33"/>
      <c r="T33"/>
      <c r="U33"/>
      <c r="V33"/>
      <c r="W33"/>
      <c r="X33"/>
      <c r="Y33"/>
      <c r="Z33"/>
    </row>
    <row r="34" spans="14:26">
      <c r="N34"/>
      <c r="O34"/>
      <c r="P34"/>
      <c r="Q34"/>
      <c r="R34"/>
      <c r="S34"/>
      <c r="T34"/>
      <c r="U34"/>
      <c r="V34"/>
      <c r="W34"/>
      <c r="X34"/>
      <c r="Y34"/>
      <c r="Z34"/>
    </row>
  </sheetData>
  <pageMargins left="0.7" right="0.7" top="0.75" bottom="0.75" header="0.3" footer="0.3"/>
  <pageSetup orientation="portrait" horizontalDpi="0" verticalDpi="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C19:AQ61"/>
  <sheetViews>
    <sheetView zoomScale="50" zoomScaleNormal="50" workbookViewId="0"/>
  </sheetViews>
  <sheetFormatPr defaultColWidth="9.140625" defaultRowHeight="15"/>
  <cols>
    <col min="1" max="2" width="9.140625" style="1"/>
    <col min="3" max="4" width="17.140625" style="1" customWidth="1"/>
    <col min="5" max="5" width="20.28515625" style="1" customWidth="1"/>
    <col min="6" max="6" width="18.5703125" style="1" customWidth="1"/>
    <col min="7" max="7" width="10.140625" style="1" customWidth="1"/>
    <col min="8" max="8" width="15" style="1" customWidth="1"/>
    <col min="9" max="9" width="11.5703125" style="1" customWidth="1"/>
    <col min="10" max="11" width="9.140625" style="1"/>
    <col min="12" max="12" width="13.7109375" style="1" customWidth="1"/>
    <col min="13" max="13" width="11.140625" style="1" customWidth="1"/>
    <col min="14" max="14" width="12.28515625" style="1" customWidth="1"/>
    <col min="15" max="15" width="13" style="1" customWidth="1"/>
    <col min="16" max="16" width="11.5703125" style="1" customWidth="1"/>
    <col min="17" max="17" width="11.140625" style="1" customWidth="1"/>
    <col min="18" max="16384" width="9.140625" style="1"/>
  </cols>
  <sheetData>
    <row r="19" spans="3:14" ht="15" customHeight="1"/>
    <row r="20" spans="3:14" ht="15" customHeight="1"/>
    <row r="25" spans="3:14">
      <c r="C25" s="3"/>
      <c r="D25" s="3"/>
      <c r="E25" s="3"/>
      <c r="F25" s="3"/>
      <c r="G25" s="3"/>
      <c r="H25" s="3"/>
      <c r="I25" s="3"/>
      <c r="J25" s="3"/>
      <c r="K25" s="3"/>
      <c r="L25" s="3"/>
      <c r="M25" s="3"/>
      <c r="N25" s="3"/>
    </row>
    <row r="26" spans="3:14" ht="70.5" customHeight="1">
      <c r="C26" s="58" t="s">
        <v>2</v>
      </c>
      <c r="D26" s="59" t="s">
        <v>5</v>
      </c>
      <c r="E26" s="59" t="s">
        <v>3</v>
      </c>
      <c r="F26" s="59" t="s">
        <v>4</v>
      </c>
      <c r="H26" s="3"/>
      <c r="I26" s="3"/>
      <c r="J26" s="3"/>
      <c r="K26" s="9"/>
      <c r="L26" s="3"/>
      <c r="M26" s="3"/>
      <c r="N26" s="3"/>
    </row>
    <row r="27" spans="3:14" ht="20.45" customHeight="1">
      <c r="C27" s="55">
        <v>2</v>
      </c>
      <c r="D27" s="60">
        <v>1.88</v>
      </c>
      <c r="E27" s="60">
        <v>3.2679999999999998</v>
      </c>
      <c r="F27" s="60">
        <v>0</v>
      </c>
      <c r="H27" s="3"/>
      <c r="I27" s="3"/>
      <c r="J27" s="3"/>
      <c r="K27" s="3"/>
      <c r="L27" s="3"/>
      <c r="M27" s="3"/>
      <c r="N27" s="3"/>
    </row>
    <row r="28" spans="3:14" ht="21" customHeight="1">
      <c r="C28" s="55">
        <v>3</v>
      </c>
      <c r="D28" s="60">
        <v>1.0229999999999999</v>
      </c>
      <c r="E28" s="60">
        <v>2.5739999999999998</v>
      </c>
      <c r="F28" s="60">
        <v>0</v>
      </c>
      <c r="H28" s="3"/>
      <c r="I28" s="3"/>
      <c r="J28" s="3"/>
      <c r="K28" s="3"/>
      <c r="L28" s="3"/>
      <c r="M28" s="3"/>
      <c r="N28" s="3"/>
    </row>
    <row r="29" spans="3:14" ht="21" customHeight="1">
      <c r="C29" s="55">
        <v>4</v>
      </c>
      <c r="D29" s="60">
        <v>0.72899999999999998</v>
      </c>
      <c r="E29" s="60">
        <v>2.282</v>
      </c>
      <c r="F29" s="60">
        <v>0</v>
      </c>
      <c r="H29" s="3"/>
      <c r="I29" s="3"/>
      <c r="J29" s="3"/>
      <c r="K29" s="3"/>
      <c r="L29" s="3"/>
      <c r="M29" s="6">
        <v>75</v>
      </c>
      <c r="N29" s="6"/>
    </row>
    <row r="30" spans="3:14" ht="19.149999999999999" customHeight="1">
      <c r="C30" s="61">
        <v>5</v>
      </c>
      <c r="D30" s="62">
        <v>0.57699999999999996</v>
      </c>
      <c r="E30" s="60">
        <v>2.1150000000000002</v>
      </c>
      <c r="F30" s="60">
        <v>0</v>
      </c>
      <c r="H30" s="3"/>
      <c r="I30" s="3"/>
      <c r="J30" s="3"/>
      <c r="M30" s="6">
        <v>45</v>
      </c>
      <c r="N30" s="6"/>
    </row>
    <row r="31" spans="3:14" ht="22.5">
      <c r="C31" s="55">
        <v>6</v>
      </c>
      <c r="D31" s="60">
        <v>0.48299999999999998</v>
      </c>
      <c r="E31" s="60">
        <v>2.004</v>
      </c>
      <c r="F31" s="60">
        <v>0</v>
      </c>
      <c r="H31" s="3"/>
      <c r="I31" s="3"/>
      <c r="J31" s="3"/>
      <c r="M31" s="6">
        <v>25</v>
      </c>
      <c r="N31" s="6"/>
    </row>
    <row r="32" spans="3:14" ht="22.15" customHeight="1">
      <c r="C32" s="55">
        <v>7</v>
      </c>
      <c r="D32" s="60">
        <v>0.41899999999999998</v>
      </c>
      <c r="E32" s="60">
        <v>1.9239999999999999</v>
      </c>
      <c r="F32" s="60">
        <v>7.5999999999999998E-2</v>
      </c>
      <c r="H32" s="3"/>
      <c r="I32" s="3"/>
      <c r="J32" s="3"/>
      <c r="M32" s="6">
        <v>100</v>
      </c>
      <c r="N32" s="6"/>
    </row>
    <row r="33" spans="3:43" ht="23.45" customHeight="1">
      <c r="C33" s="55">
        <v>8</v>
      </c>
      <c r="D33" s="60">
        <v>0.373</v>
      </c>
      <c r="E33" s="60">
        <v>1.8640000000000001</v>
      </c>
      <c r="F33" s="60">
        <v>0.13600000000000001</v>
      </c>
      <c r="H33" s="3"/>
      <c r="I33" s="3"/>
      <c r="J33" s="3"/>
      <c r="M33" s="5"/>
      <c r="N33" s="5"/>
    </row>
    <row r="34" spans="3:43" ht="22.5">
      <c r="C34" s="55">
        <v>9</v>
      </c>
      <c r="D34" s="60">
        <v>0.33700000000000002</v>
      </c>
      <c r="E34" s="60">
        <v>1.8160000000000001</v>
      </c>
      <c r="F34" s="60">
        <v>0.184</v>
      </c>
      <c r="H34" s="3"/>
      <c r="I34" s="3"/>
      <c r="J34" s="3"/>
      <c r="M34" s="5"/>
      <c r="N34" s="5"/>
    </row>
    <row r="35" spans="3:43" ht="22.5">
      <c r="C35" s="55">
        <v>10</v>
      </c>
      <c r="D35" s="60">
        <v>0.308</v>
      </c>
      <c r="E35" s="60">
        <v>1.7769999999999999</v>
      </c>
      <c r="F35" s="60">
        <v>0.223</v>
      </c>
      <c r="H35" s="3"/>
      <c r="I35" s="3"/>
      <c r="J35" s="3"/>
    </row>
    <row r="36" spans="3:43" ht="22.5">
      <c r="C36" s="55">
        <v>12</v>
      </c>
      <c r="D36" s="60">
        <v>0.26600000000000001</v>
      </c>
      <c r="E36" s="60">
        <v>1.716</v>
      </c>
      <c r="F36" s="60">
        <v>0.28399999999999997</v>
      </c>
      <c r="H36" s="3"/>
      <c r="I36" s="3"/>
      <c r="J36" s="3"/>
    </row>
    <row r="37" spans="3:43">
      <c r="R37" s="17"/>
      <c r="S37" s="17"/>
      <c r="T37" s="17"/>
    </row>
    <row r="38" spans="3:43">
      <c r="R38" s="17"/>
      <c r="S38" s="17"/>
      <c r="T38" s="17"/>
    </row>
    <row r="47" spans="3:43">
      <c r="AO47" s="256">
        <f xml:space="preserve"> 12+0.577*0.25</f>
        <v>12.14425</v>
      </c>
      <c r="AP47" s="256"/>
      <c r="AQ47" s="256"/>
    </row>
    <row r="48" spans="3:43">
      <c r="AO48" s="257"/>
      <c r="AP48" s="257"/>
      <c r="AQ48" s="257"/>
    </row>
    <row r="49" spans="41:43">
      <c r="AO49" s="257"/>
      <c r="AP49" s="257"/>
      <c r="AQ49" s="257"/>
    </row>
    <row r="59" spans="41:43" ht="15" customHeight="1">
      <c r="AO59" s="256">
        <f xml:space="preserve"> 12-0.577*0.25</f>
        <v>11.85575</v>
      </c>
      <c r="AP59" s="256"/>
      <c r="AQ59" s="256"/>
    </row>
    <row r="60" spans="41:43" ht="15" customHeight="1">
      <c r="AO60" s="257"/>
      <c r="AP60" s="257"/>
      <c r="AQ60" s="257"/>
    </row>
    <row r="61" spans="41:43">
      <c r="AO61" s="257"/>
      <c r="AP61" s="257"/>
      <c r="AQ61" s="257"/>
    </row>
  </sheetData>
  <mergeCells count="2">
    <mergeCell ref="AO47:AQ49"/>
    <mergeCell ref="AO59:AQ61"/>
  </mergeCells>
  <pageMargins left="0.7" right="0.7" top="0.75" bottom="0.75" header="0.3" footer="0.3"/>
  <pageSetup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L15:S44"/>
  <sheetViews>
    <sheetView zoomScale="70" zoomScaleNormal="70" workbookViewId="0"/>
  </sheetViews>
  <sheetFormatPr defaultColWidth="9.140625" defaultRowHeight="15"/>
  <cols>
    <col min="1" max="11" width="9.140625" style="1"/>
    <col min="12" max="13" width="15.28515625" style="1" customWidth="1"/>
    <col min="14" max="14" width="16.42578125" style="1" customWidth="1"/>
    <col min="15" max="15" width="14.42578125" style="1" customWidth="1"/>
    <col min="16" max="16384" width="9.140625" style="1"/>
  </cols>
  <sheetData>
    <row r="15" spans="16:19" ht="15" customHeight="1">
      <c r="P15" s="155" t="s">
        <v>25</v>
      </c>
      <c r="Q15" s="155"/>
      <c r="R15" s="155"/>
      <c r="S15" s="155"/>
    </row>
    <row r="16" spans="16:19" ht="15" customHeight="1">
      <c r="P16" s="155"/>
      <c r="Q16" s="155"/>
      <c r="R16" s="155"/>
      <c r="S16" s="155"/>
    </row>
    <row r="17" spans="16:19" ht="15" customHeight="1">
      <c r="P17" s="155"/>
      <c r="Q17" s="155"/>
      <c r="R17" s="155"/>
      <c r="S17" s="155"/>
    </row>
    <row r="18" spans="16:19" ht="15" customHeight="1">
      <c r="P18" s="155"/>
      <c r="Q18" s="155"/>
      <c r="R18" s="155"/>
      <c r="S18" s="155"/>
    </row>
    <row r="19" spans="16:19" ht="15" customHeight="1">
      <c r="P19" s="155"/>
      <c r="Q19" s="155"/>
      <c r="R19" s="155"/>
      <c r="S19" s="155"/>
    </row>
    <row r="20" spans="16:19" ht="15" customHeight="1">
      <c r="P20" s="155"/>
      <c r="Q20" s="155"/>
      <c r="R20" s="155"/>
      <c r="S20" s="155"/>
    </row>
    <row r="21" spans="16:19" ht="15" customHeight="1">
      <c r="P21" s="155"/>
      <c r="Q21" s="155"/>
      <c r="R21" s="155"/>
      <c r="S21" s="155"/>
    </row>
    <row r="34" spans="12:15" ht="26.25">
      <c r="L34" s="43"/>
      <c r="M34" s="44"/>
      <c r="N34" s="44"/>
      <c r="O34" s="44"/>
    </row>
    <row r="35" spans="12:15" ht="26.25">
      <c r="L35" s="44"/>
      <c r="M35" s="45"/>
      <c r="N35" s="45"/>
      <c r="O35" s="45"/>
    </row>
    <row r="36" spans="12:15" ht="26.25">
      <c r="L36" s="44"/>
      <c r="M36" s="45"/>
      <c r="N36" s="45"/>
      <c r="O36" s="45"/>
    </row>
    <row r="37" spans="12:15" ht="26.25">
      <c r="L37" s="44"/>
      <c r="M37" s="44"/>
      <c r="N37" s="44"/>
      <c r="O37" s="44"/>
    </row>
    <row r="42" spans="12:15" ht="21" customHeight="1"/>
    <row r="43" spans="12:15" ht="21" customHeight="1"/>
    <row r="44" spans="12:15" ht="19.149999999999999" customHeight="1"/>
  </sheetData>
  <mergeCells count="1">
    <mergeCell ref="P15:S21"/>
  </mergeCells>
  <pageMargins left="0.7" right="0.7" top="0.75" bottom="0.75" header="0.3" footer="0.3"/>
  <pageSetup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C23:T36"/>
  <sheetViews>
    <sheetView zoomScale="60" zoomScaleNormal="60" workbookViewId="0"/>
  </sheetViews>
  <sheetFormatPr defaultColWidth="9.140625" defaultRowHeight="15"/>
  <cols>
    <col min="1" max="2" width="9.140625" style="1"/>
    <col min="3" max="4" width="17.140625" style="1" customWidth="1"/>
    <col min="5" max="5" width="20.28515625" style="1" customWidth="1"/>
    <col min="6" max="6" width="18.5703125" style="1" customWidth="1"/>
    <col min="7" max="7" width="10.140625" style="1" bestFit="1" customWidth="1"/>
    <col min="8" max="8" width="15" style="1" customWidth="1"/>
    <col min="9" max="9" width="11.5703125" style="1" customWidth="1"/>
    <col min="10" max="11" width="9.140625" style="1"/>
    <col min="12" max="12" width="13.7109375" style="1" customWidth="1"/>
    <col min="13" max="13" width="11.140625" style="1" customWidth="1"/>
    <col min="14" max="14" width="12.28515625" style="1" customWidth="1"/>
    <col min="15" max="15" width="13" style="1" customWidth="1"/>
    <col min="16" max="16" width="11.5703125" style="1" customWidth="1"/>
    <col min="17" max="17" width="11.140625" style="1" customWidth="1"/>
    <col min="18" max="16384" width="9.140625" style="1"/>
  </cols>
  <sheetData>
    <row r="23" spans="3:14">
      <c r="C23" s="3"/>
      <c r="D23" s="3"/>
      <c r="E23" s="3"/>
      <c r="F23" s="3"/>
      <c r="G23" s="3"/>
      <c r="H23" s="3"/>
      <c r="I23" s="3"/>
      <c r="J23" s="3"/>
      <c r="K23" s="3"/>
      <c r="L23" s="3"/>
      <c r="M23" s="3"/>
      <c r="N23" s="3"/>
    </row>
    <row r="24" spans="3:14" ht="70.5" customHeight="1">
      <c r="C24" s="58" t="s">
        <v>2</v>
      </c>
      <c r="D24" s="59" t="s">
        <v>5</v>
      </c>
      <c r="E24" s="59" t="s">
        <v>3</v>
      </c>
      <c r="F24" s="59" t="s">
        <v>4</v>
      </c>
      <c r="H24" s="3"/>
      <c r="I24" s="3"/>
      <c r="J24" s="3"/>
      <c r="K24" s="9"/>
      <c r="L24" s="3"/>
      <c r="M24" s="3"/>
      <c r="N24" s="3"/>
    </row>
    <row r="25" spans="3:14" ht="23.25" customHeight="1">
      <c r="C25" s="55">
        <v>2</v>
      </c>
      <c r="D25" s="60">
        <v>1.88</v>
      </c>
      <c r="E25" s="60">
        <v>3.2679999999999998</v>
      </c>
      <c r="F25" s="60">
        <v>0</v>
      </c>
      <c r="H25" s="3"/>
      <c r="I25" s="3"/>
      <c r="J25" s="3"/>
      <c r="K25" s="3"/>
      <c r="L25" s="3"/>
      <c r="M25" s="3"/>
      <c r="N25" s="3"/>
    </row>
    <row r="26" spans="3:14" ht="24.75" customHeight="1">
      <c r="C26" s="55">
        <v>3</v>
      </c>
      <c r="D26" s="60">
        <v>1.0229999999999999</v>
      </c>
      <c r="E26" s="60">
        <v>2.5739999999999998</v>
      </c>
      <c r="F26" s="60">
        <v>0</v>
      </c>
      <c r="H26" s="3"/>
      <c r="I26" s="3"/>
      <c r="J26" s="3"/>
      <c r="K26" s="3"/>
      <c r="L26" s="3"/>
      <c r="M26" s="3"/>
      <c r="N26" s="3"/>
    </row>
    <row r="27" spans="3:14" ht="21" customHeight="1">
      <c r="C27" s="55">
        <v>4</v>
      </c>
      <c r="D27" s="60">
        <v>0.72899999999999998</v>
      </c>
      <c r="E27" s="60">
        <v>2.282</v>
      </c>
      <c r="F27" s="60">
        <v>0</v>
      </c>
      <c r="H27" s="3"/>
      <c r="I27" s="3"/>
      <c r="J27" s="3"/>
      <c r="K27" s="3"/>
      <c r="L27" s="3"/>
      <c r="M27" s="6">
        <v>75</v>
      </c>
      <c r="N27" s="6"/>
    </row>
    <row r="28" spans="3:14" ht="24.75" customHeight="1">
      <c r="C28" s="55">
        <v>5</v>
      </c>
      <c r="D28" s="60">
        <v>0.57699999999999996</v>
      </c>
      <c r="E28" s="60">
        <v>2.1150000000000002</v>
      </c>
      <c r="F28" s="60">
        <v>0</v>
      </c>
      <c r="H28" s="3"/>
      <c r="I28" s="3"/>
      <c r="J28" s="3"/>
      <c r="M28" s="6">
        <v>45</v>
      </c>
      <c r="N28" s="6"/>
    </row>
    <row r="29" spans="3:14" ht="27.75" customHeight="1">
      <c r="C29" s="55">
        <v>6</v>
      </c>
      <c r="D29" s="60">
        <v>0.48299999999999998</v>
      </c>
      <c r="E29" s="60">
        <v>2.004</v>
      </c>
      <c r="F29" s="60">
        <v>0</v>
      </c>
      <c r="H29" s="3"/>
      <c r="I29" s="3"/>
      <c r="J29" s="3"/>
      <c r="M29" s="6">
        <v>25</v>
      </c>
      <c r="N29" s="6"/>
    </row>
    <row r="30" spans="3:14" ht="27.75" customHeight="1">
      <c r="C30" s="55">
        <v>7</v>
      </c>
      <c r="D30" s="60">
        <v>0.41899999999999998</v>
      </c>
      <c r="E30" s="60">
        <v>1.9239999999999999</v>
      </c>
      <c r="F30" s="60">
        <v>7.5999999999999998E-2</v>
      </c>
      <c r="H30" s="3"/>
      <c r="I30" s="3"/>
      <c r="J30" s="3"/>
      <c r="M30" s="6">
        <v>100</v>
      </c>
      <c r="N30" s="6"/>
    </row>
    <row r="31" spans="3:14" ht="26.25" customHeight="1">
      <c r="C31" s="55">
        <v>8</v>
      </c>
      <c r="D31" s="60">
        <v>0.373</v>
      </c>
      <c r="E31" s="60">
        <v>1.8640000000000001</v>
      </c>
      <c r="F31" s="60">
        <v>0.13600000000000001</v>
      </c>
      <c r="H31" s="3"/>
      <c r="I31" s="3"/>
      <c r="J31" s="3"/>
      <c r="M31" s="5"/>
      <c r="N31" s="5"/>
    </row>
    <row r="32" spans="3:14" ht="27" customHeight="1">
      <c r="C32" s="55">
        <v>9</v>
      </c>
      <c r="D32" s="60">
        <v>0.33700000000000002</v>
      </c>
      <c r="E32" s="60">
        <v>1.8160000000000001</v>
      </c>
      <c r="F32" s="60">
        <v>0.184</v>
      </c>
      <c r="H32" s="3"/>
      <c r="I32" s="3"/>
      <c r="J32" s="3"/>
      <c r="M32" s="5"/>
      <c r="N32" s="5"/>
    </row>
    <row r="33" spans="3:20" ht="28.5" customHeight="1">
      <c r="C33" s="55">
        <v>10</v>
      </c>
      <c r="D33" s="60">
        <v>0.308</v>
      </c>
      <c r="E33" s="60">
        <v>1.7769999999999999</v>
      </c>
      <c r="F33" s="60">
        <v>0.223</v>
      </c>
      <c r="H33" s="3"/>
      <c r="I33" s="3"/>
      <c r="J33" s="3"/>
    </row>
    <row r="34" spans="3:20" ht="28.5" customHeight="1">
      <c r="C34" s="55">
        <v>12</v>
      </c>
      <c r="D34" s="60">
        <v>0.26600000000000001</v>
      </c>
      <c r="E34" s="60">
        <v>1.716</v>
      </c>
      <c r="F34" s="60">
        <v>0.28399999999999997</v>
      </c>
      <c r="H34" s="3"/>
      <c r="I34" s="3"/>
      <c r="J34" s="3"/>
    </row>
    <row r="35" spans="3:20">
      <c r="R35" s="17"/>
      <c r="S35" s="17"/>
      <c r="T35" s="17"/>
    </row>
    <row r="36" spans="3:20">
      <c r="R36" s="17"/>
      <c r="S36" s="17"/>
      <c r="T36" s="17"/>
    </row>
  </sheetData>
  <sortState xmlns:xlrd2="http://schemas.microsoft.com/office/spreadsheetml/2017/richdata2" ref="F25:F33">
    <sortCondition ref="F25:F33"/>
  </sortState>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1:Y51"/>
  <sheetViews>
    <sheetView zoomScale="70" zoomScaleNormal="70" workbookViewId="0">
      <selection activeCell="W5" sqref="W5"/>
    </sheetView>
  </sheetViews>
  <sheetFormatPr defaultColWidth="9.140625" defaultRowHeight="15"/>
  <cols>
    <col min="1" max="6" width="9.140625" style="29"/>
    <col min="7" max="7" width="10.140625" style="29" customWidth="1"/>
    <col min="8" max="11" width="9.140625" style="29"/>
    <col min="12" max="12" width="13.7109375" style="29" customWidth="1"/>
    <col min="13" max="13" width="12.42578125" style="29" customWidth="1"/>
    <col min="14" max="16" width="11.140625" style="29" customWidth="1"/>
    <col min="17" max="17" width="12.28515625" style="29" customWidth="1"/>
    <col min="18" max="18" width="13" style="29" customWidth="1"/>
    <col min="19" max="19" width="17.140625" style="29" customWidth="1"/>
    <col min="20" max="20" width="11.140625" style="29" customWidth="1"/>
    <col min="21" max="21" width="12.28515625" style="29" customWidth="1"/>
    <col min="22" max="22" width="10.42578125" style="29" customWidth="1"/>
    <col min="23" max="23" width="13.7109375" style="29" customWidth="1"/>
    <col min="24" max="24" width="17.28515625" style="29" customWidth="1"/>
    <col min="25" max="25" width="13.42578125" style="29" customWidth="1"/>
    <col min="26" max="262" width="9.140625" style="29"/>
    <col min="263" max="263" width="10.140625" style="29" customWidth="1"/>
    <col min="264" max="267" width="9.140625" style="29"/>
    <col min="268" max="268" width="13.7109375" style="29" customWidth="1"/>
    <col min="269" max="269" width="12.42578125" style="29" customWidth="1"/>
    <col min="270" max="272" width="11.140625" style="29" customWidth="1"/>
    <col min="273" max="273" width="12.28515625" style="29" customWidth="1"/>
    <col min="274" max="274" width="13" style="29" customWidth="1"/>
    <col min="275" max="275" width="11.42578125" style="29" customWidth="1"/>
    <col min="276" max="276" width="11.140625" style="29" customWidth="1"/>
    <col min="277" max="277" width="12.28515625" style="29" customWidth="1"/>
    <col min="278" max="278" width="10.42578125" style="29" customWidth="1"/>
    <col min="279" max="279" width="13.7109375" style="29" customWidth="1"/>
    <col min="280" max="280" width="17.28515625" style="29" customWidth="1"/>
    <col min="281" max="281" width="13.42578125" style="29" customWidth="1"/>
    <col min="282" max="518" width="9.140625" style="29"/>
    <col min="519" max="519" width="10.140625" style="29" customWidth="1"/>
    <col min="520" max="523" width="9.140625" style="29"/>
    <col min="524" max="524" width="13.7109375" style="29" customWidth="1"/>
    <col min="525" max="525" width="12.42578125" style="29" customWidth="1"/>
    <col min="526" max="528" width="11.140625" style="29" customWidth="1"/>
    <col min="529" max="529" width="12.28515625" style="29" customWidth="1"/>
    <col min="530" max="530" width="13" style="29" customWidth="1"/>
    <col min="531" max="531" width="11.42578125" style="29" customWidth="1"/>
    <col min="532" max="532" width="11.140625" style="29" customWidth="1"/>
    <col min="533" max="533" width="12.28515625" style="29" customWidth="1"/>
    <col min="534" max="534" width="10.42578125" style="29" customWidth="1"/>
    <col min="535" max="535" width="13.7109375" style="29" customWidth="1"/>
    <col min="536" max="536" width="17.28515625" style="29" customWidth="1"/>
    <col min="537" max="537" width="13.42578125" style="29" customWidth="1"/>
    <col min="538" max="774" width="9.140625" style="29"/>
    <col min="775" max="775" width="10.140625" style="29" customWidth="1"/>
    <col min="776" max="779" width="9.140625" style="29"/>
    <col min="780" max="780" width="13.7109375" style="29" customWidth="1"/>
    <col min="781" max="781" width="12.42578125" style="29" customWidth="1"/>
    <col min="782" max="784" width="11.140625" style="29" customWidth="1"/>
    <col min="785" max="785" width="12.28515625" style="29" customWidth="1"/>
    <col min="786" max="786" width="13" style="29" customWidth="1"/>
    <col min="787" max="787" width="11.42578125" style="29" customWidth="1"/>
    <col min="788" max="788" width="11.140625" style="29" customWidth="1"/>
    <col min="789" max="789" width="12.28515625" style="29" customWidth="1"/>
    <col min="790" max="790" width="10.42578125" style="29" customWidth="1"/>
    <col min="791" max="791" width="13.7109375" style="29" customWidth="1"/>
    <col min="792" max="792" width="17.28515625" style="29" customWidth="1"/>
    <col min="793" max="793" width="13.42578125" style="29" customWidth="1"/>
    <col min="794" max="1030" width="9.140625" style="29"/>
    <col min="1031" max="1031" width="10.140625" style="29" customWidth="1"/>
    <col min="1032" max="1035" width="9.140625" style="29"/>
    <col min="1036" max="1036" width="13.7109375" style="29" customWidth="1"/>
    <col min="1037" max="1037" width="12.42578125" style="29" customWidth="1"/>
    <col min="1038" max="1040" width="11.140625" style="29" customWidth="1"/>
    <col min="1041" max="1041" width="12.28515625" style="29" customWidth="1"/>
    <col min="1042" max="1042" width="13" style="29" customWidth="1"/>
    <col min="1043" max="1043" width="11.42578125" style="29" customWidth="1"/>
    <col min="1044" max="1044" width="11.140625" style="29" customWidth="1"/>
    <col min="1045" max="1045" width="12.28515625" style="29" customWidth="1"/>
    <col min="1046" max="1046" width="10.42578125" style="29" customWidth="1"/>
    <col min="1047" max="1047" width="13.7109375" style="29" customWidth="1"/>
    <col min="1048" max="1048" width="17.28515625" style="29" customWidth="1"/>
    <col min="1049" max="1049" width="13.42578125" style="29" customWidth="1"/>
    <col min="1050" max="1286" width="9.140625" style="29"/>
    <col min="1287" max="1287" width="10.140625" style="29" customWidth="1"/>
    <col min="1288" max="1291" width="9.140625" style="29"/>
    <col min="1292" max="1292" width="13.7109375" style="29" customWidth="1"/>
    <col min="1293" max="1293" width="12.42578125" style="29" customWidth="1"/>
    <col min="1294" max="1296" width="11.140625" style="29" customWidth="1"/>
    <col min="1297" max="1297" width="12.28515625" style="29" customWidth="1"/>
    <col min="1298" max="1298" width="13" style="29" customWidth="1"/>
    <col min="1299" max="1299" width="11.42578125" style="29" customWidth="1"/>
    <col min="1300" max="1300" width="11.140625" style="29" customWidth="1"/>
    <col min="1301" max="1301" width="12.28515625" style="29" customWidth="1"/>
    <col min="1302" max="1302" width="10.42578125" style="29" customWidth="1"/>
    <col min="1303" max="1303" width="13.7109375" style="29" customWidth="1"/>
    <col min="1304" max="1304" width="17.28515625" style="29" customWidth="1"/>
    <col min="1305" max="1305" width="13.42578125" style="29" customWidth="1"/>
    <col min="1306" max="1542" width="9.140625" style="29"/>
    <col min="1543" max="1543" width="10.140625" style="29" customWidth="1"/>
    <col min="1544" max="1547" width="9.140625" style="29"/>
    <col min="1548" max="1548" width="13.7109375" style="29" customWidth="1"/>
    <col min="1549" max="1549" width="12.42578125" style="29" customWidth="1"/>
    <col min="1550" max="1552" width="11.140625" style="29" customWidth="1"/>
    <col min="1553" max="1553" width="12.28515625" style="29" customWidth="1"/>
    <col min="1554" max="1554" width="13" style="29" customWidth="1"/>
    <col min="1555" max="1555" width="11.42578125" style="29" customWidth="1"/>
    <col min="1556" max="1556" width="11.140625" style="29" customWidth="1"/>
    <col min="1557" max="1557" width="12.28515625" style="29" customWidth="1"/>
    <col min="1558" max="1558" width="10.42578125" style="29" customWidth="1"/>
    <col min="1559" max="1559" width="13.7109375" style="29" customWidth="1"/>
    <col min="1560" max="1560" width="17.28515625" style="29" customWidth="1"/>
    <col min="1561" max="1561" width="13.42578125" style="29" customWidth="1"/>
    <col min="1562" max="1798" width="9.140625" style="29"/>
    <col min="1799" max="1799" width="10.140625" style="29" customWidth="1"/>
    <col min="1800" max="1803" width="9.140625" style="29"/>
    <col min="1804" max="1804" width="13.7109375" style="29" customWidth="1"/>
    <col min="1805" max="1805" width="12.42578125" style="29" customWidth="1"/>
    <col min="1806" max="1808" width="11.140625" style="29" customWidth="1"/>
    <col min="1809" max="1809" width="12.28515625" style="29" customWidth="1"/>
    <col min="1810" max="1810" width="13" style="29" customWidth="1"/>
    <col min="1811" max="1811" width="11.42578125" style="29" customWidth="1"/>
    <col min="1812" max="1812" width="11.140625" style="29" customWidth="1"/>
    <col min="1813" max="1813" width="12.28515625" style="29" customWidth="1"/>
    <col min="1814" max="1814" width="10.42578125" style="29" customWidth="1"/>
    <col min="1815" max="1815" width="13.7109375" style="29" customWidth="1"/>
    <col min="1816" max="1816" width="17.28515625" style="29" customWidth="1"/>
    <col min="1817" max="1817" width="13.42578125" style="29" customWidth="1"/>
    <col min="1818" max="2054" width="9.140625" style="29"/>
    <col min="2055" max="2055" width="10.140625" style="29" customWidth="1"/>
    <col min="2056" max="2059" width="9.140625" style="29"/>
    <col min="2060" max="2060" width="13.7109375" style="29" customWidth="1"/>
    <col min="2061" max="2061" width="12.42578125" style="29" customWidth="1"/>
    <col min="2062" max="2064" width="11.140625" style="29" customWidth="1"/>
    <col min="2065" max="2065" width="12.28515625" style="29" customWidth="1"/>
    <col min="2066" max="2066" width="13" style="29" customWidth="1"/>
    <col min="2067" max="2067" width="11.42578125" style="29" customWidth="1"/>
    <col min="2068" max="2068" width="11.140625" style="29" customWidth="1"/>
    <col min="2069" max="2069" width="12.28515625" style="29" customWidth="1"/>
    <col min="2070" max="2070" width="10.42578125" style="29" customWidth="1"/>
    <col min="2071" max="2071" width="13.7109375" style="29" customWidth="1"/>
    <col min="2072" max="2072" width="17.28515625" style="29" customWidth="1"/>
    <col min="2073" max="2073" width="13.42578125" style="29" customWidth="1"/>
    <col min="2074" max="2310" width="9.140625" style="29"/>
    <col min="2311" max="2311" width="10.140625" style="29" customWidth="1"/>
    <col min="2312" max="2315" width="9.140625" style="29"/>
    <col min="2316" max="2316" width="13.7109375" style="29" customWidth="1"/>
    <col min="2317" max="2317" width="12.42578125" style="29" customWidth="1"/>
    <col min="2318" max="2320" width="11.140625" style="29" customWidth="1"/>
    <col min="2321" max="2321" width="12.28515625" style="29" customWidth="1"/>
    <col min="2322" max="2322" width="13" style="29" customWidth="1"/>
    <col min="2323" max="2323" width="11.42578125" style="29" customWidth="1"/>
    <col min="2324" max="2324" width="11.140625" style="29" customWidth="1"/>
    <col min="2325" max="2325" width="12.28515625" style="29" customWidth="1"/>
    <col min="2326" max="2326" width="10.42578125" style="29" customWidth="1"/>
    <col min="2327" max="2327" width="13.7109375" style="29" customWidth="1"/>
    <col min="2328" max="2328" width="17.28515625" style="29" customWidth="1"/>
    <col min="2329" max="2329" width="13.42578125" style="29" customWidth="1"/>
    <col min="2330" max="2566" width="9.140625" style="29"/>
    <col min="2567" max="2567" width="10.140625" style="29" customWidth="1"/>
    <col min="2568" max="2571" width="9.140625" style="29"/>
    <col min="2572" max="2572" width="13.7109375" style="29" customWidth="1"/>
    <col min="2573" max="2573" width="12.42578125" style="29" customWidth="1"/>
    <col min="2574" max="2576" width="11.140625" style="29" customWidth="1"/>
    <col min="2577" max="2577" width="12.28515625" style="29" customWidth="1"/>
    <col min="2578" max="2578" width="13" style="29" customWidth="1"/>
    <col min="2579" max="2579" width="11.42578125" style="29" customWidth="1"/>
    <col min="2580" max="2580" width="11.140625" style="29" customWidth="1"/>
    <col min="2581" max="2581" width="12.28515625" style="29" customWidth="1"/>
    <col min="2582" max="2582" width="10.42578125" style="29" customWidth="1"/>
    <col min="2583" max="2583" width="13.7109375" style="29" customWidth="1"/>
    <col min="2584" max="2584" width="17.28515625" style="29" customWidth="1"/>
    <col min="2585" max="2585" width="13.42578125" style="29" customWidth="1"/>
    <col min="2586" max="2822" width="9.140625" style="29"/>
    <col min="2823" max="2823" width="10.140625" style="29" customWidth="1"/>
    <col min="2824" max="2827" width="9.140625" style="29"/>
    <col min="2828" max="2828" width="13.7109375" style="29" customWidth="1"/>
    <col min="2829" max="2829" width="12.42578125" style="29" customWidth="1"/>
    <col min="2830" max="2832" width="11.140625" style="29" customWidth="1"/>
    <col min="2833" max="2833" width="12.28515625" style="29" customWidth="1"/>
    <col min="2834" max="2834" width="13" style="29" customWidth="1"/>
    <col min="2835" max="2835" width="11.42578125" style="29" customWidth="1"/>
    <col min="2836" max="2836" width="11.140625" style="29" customWidth="1"/>
    <col min="2837" max="2837" width="12.28515625" style="29" customWidth="1"/>
    <col min="2838" max="2838" width="10.42578125" style="29" customWidth="1"/>
    <col min="2839" max="2839" width="13.7109375" style="29" customWidth="1"/>
    <col min="2840" max="2840" width="17.28515625" style="29" customWidth="1"/>
    <col min="2841" max="2841" width="13.42578125" style="29" customWidth="1"/>
    <col min="2842" max="3078" width="9.140625" style="29"/>
    <col min="3079" max="3079" width="10.140625" style="29" customWidth="1"/>
    <col min="3080" max="3083" width="9.140625" style="29"/>
    <col min="3084" max="3084" width="13.7109375" style="29" customWidth="1"/>
    <col min="3085" max="3085" width="12.42578125" style="29" customWidth="1"/>
    <col min="3086" max="3088" width="11.140625" style="29" customWidth="1"/>
    <col min="3089" max="3089" width="12.28515625" style="29" customWidth="1"/>
    <col min="3090" max="3090" width="13" style="29" customWidth="1"/>
    <col min="3091" max="3091" width="11.42578125" style="29" customWidth="1"/>
    <col min="3092" max="3092" width="11.140625" style="29" customWidth="1"/>
    <col min="3093" max="3093" width="12.28515625" style="29" customWidth="1"/>
    <col min="3094" max="3094" width="10.42578125" style="29" customWidth="1"/>
    <col min="3095" max="3095" width="13.7109375" style="29" customWidth="1"/>
    <col min="3096" max="3096" width="17.28515625" style="29" customWidth="1"/>
    <col min="3097" max="3097" width="13.42578125" style="29" customWidth="1"/>
    <col min="3098" max="3334" width="9.140625" style="29"/>
    <col min="3335" max="3335" width="10.140625" style="29" customWidth="1"/>
    <col min="3336" max="3339" width="9.140625" style="29"/>
    <col min="3340" max="3340" width="13.7109375" style="29" customWidth="1"/>
    <col min="3341" max="3341" width="12.42578125" style="29" customWidth="1"/>
    <col min="3342" max="3344" width="11.140625" style="29" customWidth="1"/>
    <col min="3345" max="3345" width="12.28515625" style="29" customWidth="1"/>
    <col min="3346" max="3346" width="13" style="29" customWidth="1"/>
    <col min="3347" max="3347" width="11.42578125" style="29" customWidth="1"/>
    <col min="3348" max="3348" width="11.140625" style="29" customWidth="1"/>
    <col min="3349" max="3349" width="12.28515625" style="29" customWidth="1"/>
    <col min="3350" max="3350" width="10.42578125" style="29" customWidth="1"/>
    <col min="3351" max="3351" width="13.7109375" style="29" customWidth="1"/>
    <col min="3352" max="3352" width="17.28515625" style="29" customWidth="1"/>
    <col min="3353" max="3353" width="13.42578125" style="29" customWidth="1"/>
    <col min="3354" max="3590" width="9.140625" style="29"/>
    <col min="3591" max="3591" width="10.140625" style="29" customWidth="1"/>
    <col min="3592" max="3595" width="9.140625" style="29"/>
    <col min="3596" max="3596" width="13.7109375" style="29" customWidth="1"/>
    <col min="3597" max="3597" width="12.42578125" style="29" customWidth="1"/>
    <col min="3598" max="3600" width="11.140625" style="29" customWidth="1"/>
    <col min="3601" max="3601" width="12.28515625" style="29" customWidth="1"/>
    <col min="3602" max="3602" width="13" style="29" customWidth="1"/>
    <col min="3603" max="3603" width="11.42578125" style="29" customWidth="1"/>
    <col min="3604" max="3604" width="11.140625" style="29" customWidth="1"/>
    <col min="3605" max="3605" width="12.28515625" style="29" customWidth="1"/>
    <col min="3606" max="3606" width="10.42578125" style="29" customWidth="1"/>
    <col min="3607" max="3607" width="13.7109375" style="29" customWidth="1"/>
    <col min="3608" max="3608" width="17.28515625" style="29" customWidth="1"/>
    <col min="3609" max="3609" width="13.42578125" style="29" customWidth="1"/>
    <col min="3610" max="3846" width="9.140625" style="29"/>
    <col min="3847" max="3847" width="10.140625" style="29" customWidth="1"/>
    <col min="3848" max="3851" width="9.140625" style="29"/>
    <col min="3852" max="3852" width="13.7109375" style="29" customWidth="1"/>
    <col min="3853" max="3853" width="12.42578125" style="29" customWidth="1"/>
    <col min="3854" max="3856" width="11.140625" style="29" customWidth="1"/>
    <col min="3857" max="3857" width="12.28515625" style="29" customWidth="1"/>
    <col min="3858" max="3858" width="13" style="29" customWidth="1"/>
    <col min="3859" max="3859" width="11.42578125" style="29" customWidth="1"/>
    <col min="3860" max="3860" width="11.140625" style="29" customWidth="1"/>
    <col min="3861" max="3861" width="12.28515625" style="29" customWidth="1"/>
    <col min="3862" max="3862" width="10.42578125" style="29" customWidth="1"/>
    <col min="3863" max="3863" width="13.7109375" style="29" customWidth="1"/>
    <col min="3864" max="3864" width="17.28515625" style="29" customWidth="1"/>
    <col min="3865" max="3865" width="13.42578125" style="29" customWidth="1"/>
    <col min="3866" max="4102" width="9.140625" style="29"/>
    <col min="4103" max="4103" width="10.140625" style="29" customWidth="1"/>
    <col min="4104" max="4107" width="9.140625" style="29"/>
    <col min="4108" max="4108" width="13.7109375" style="29" customWidth="1"/>
    <col min="4109" max="4109" width="12.42578125" style="29" customWidth="1"/>
    <col min="4110" max="4112" width="11.140625" style="29" customWidth="1"/>
    <col min="4113" max="4113" width="12.28515625" style="29" customWidth="1"/>
    <col min="4114" max="4114" width="13" style="29" customWidth="1"/>
    <col min="4115" max="4115" width="11.42578125" style="29" customWidth="1"/>
    <col min="4116" max="4116" width="11.140625" style="29" customWidth="1"/>
    <col min="4117" max="4117" width="12.28515625" style="29" customWidth="1"/>
    <col min="4118" max="4118" width="10.42578125" style="29" customWidth="1"/>
    <col min="4119" max="4119" width="13.7109375" style="29" customWidth="1"/>
    <col min="4120" max="4120" width="17.28515625" style="29" customWidth="1"/>
    <col min="4121" max="4121" width="13.42578125" style="29" customWidth="1"/>
    <col min="4122" max="4358" width="9.140625" style="29"/>
    <col min="4359" max="4359" width="10.140625" style="29" customWidth="1"/>
    <col min="4360" max="4363" width="9.140625" style="29"/>
    <col min="4364" max="4364" width="13.7109375" style="29" customWidth="1"/>
    <col min="4365" max="4365" width="12.42578125" style="29" customWidth="1"/>
    <col min="4366" max="4368" width="11.140625" style="29" customWidth="1"/>
    <col min="4369" max="4369" width="12.28515625" style="29" customWidth="1"/>
    <col min="4370" max="4370" width="13" style="29" customWidth="1"/>
    <col min="4371" max="4371" width="11.42578125" style="29" customWidth="1"/>
    <col min="4372" max="4372" width="11.140625" style="29" customWidth="1"/>
    <col min="4373" max="4373" width="12.28515625" style="29" customWidth="1"/>
    <col min="4374" max="4374" width="10.42578125" style="29" customWidth="1"/>
    <col min="4375" max="4375" width="13.7109375" style="29" customWidth="1"/>
    <col min="4376" max="4376" width="17.28515625" style="29" customWidth="1"/>
    <col min="4377" max="4377" width="13.42578125" style="29" customWidth="1"/>
    <col min="4378" max="4614" width="9.140625" style="29"/>
    <col min="4615" max="4615" width="10.140625" style="29" customWidth="1"/>
    <col min="4616" max="4619" width="9.140625" style="29"/>
    <col min="4620" max="4620" width="13.7109375" style="29" customWidth="1"/>
    <col min="4621" max="4621" width="12.42578125" style="29" customWidth="1"/>
    <col min="4622" max="4624" width="11.140625" style="29" customWidth="1"/>
    <col min="4625" max="4625" width="12.28515625" style="29" customWidth="1"/>
    <col min="4626" max="4626" width="13" style="29" customWidth="1"/>
    <col min="4627" max="4627" width="11.42578125" style="29" customWidth="1"/>
    <col min="4628" max="4628" width="11.140625" style="29" customWidth="1"/>
    <col min="4629" max="4629" width="12.28515625" style="29" customWidth="1"/>
    <col min="4630" max="4630" width="10.42578125" style="29" customWidth="1"/>
    <col min="4631" max="4631" width="13.7109375" style="29" customWidth="1"/>
    <col min="4632" max="4632" width="17.28515625" style="29" customWidth="1"/>
    <col min="4633" max="4633" width="13.42578125" style="29" customWidth="1"/>
    <col min="4634" max="4870" width="9.140625" style="29"/>
    <col min="4871" max="4871" width="10.140625" style="29" customWidth="1"/>
    <col min="4872" max="4875" width="9.140625" style="29"/>
    <col min="4876" max="4876" width="13.7109375" style="29" customWidth="1"/>
    <col min="4877" max="4877" width="12.42578125" style="29" customWidth="1"/>
    <col min="4878" max="4880" width="11.140625" style="29" customWidth="1"/>
    <col min="4881" max="4881" width="12.28515625" style="29" customWidth="1"/>
    <col min="4882" max="4882" width="13" style="29" customWidth="1"/>
    <col min="4883" max="4883" width="11.42578125" style="29" customWidth="1"/>
    <col min="4884" max="4884" width="11.140625" style="29" customWidth="1"/>
    <col min="4885" max="4885" width="12.28515625" style="29" customWidth="1"/>
    <col min="4886" max="4886" width="10.42578125" style="29" customWidth="1"/>
    <col min="4887" max="4887" width="13.7109375" style="29" customWidth="1"/>
    <col min="4888" max="4888" width="17.28515625" style="29" customWidth="1"/>
    <col min="4889" max="4889" width="13.42578125" style="29" customWidth="1"/>
    <col min="4890" max="5126" width="9.140625" style="29"/>
    <col min="5127" max="5127" width="10.140625" style="29" customWidth="1"/>
    <col min="5128" max="5131" width="9.140625" style="29"/>
    <col min="5132" max="5132" width="13.7109375" style="29" customWidth="1"/>
    <col min="5133" max="5133" width="12.42578125" style="29" customWidth="1"/>
    <col min="5134" max="5136" width="11.140625" style="29" customWidth="1"/>
    <col min="5137" max="5137" width="12.28515625" style="29" customWidth="1"/>
    <col min="5138" max="5138" width="13" style="29" customWidth="1"/>
    <col min="5139" max="5139" width="11.42578125" style="29" customWidth="1"/>
    <col min="5140" max="5140" width="11.140625" style="29" customWidth="1"/>
    <col min="5141" max="5141" width="12.28515625" style="29" customWidth="1"/>
    <col min="5142" max="5142" width="10.42578125" style="29" customWidth="1"/>
    <col min="5143" max="5143" width="13.7109375" style="29" customWidth="1"/>
    <col min="5144" max="5144" width="17.28515625" style="29" customWidth="1"/>
    <col min="5145" max="5145" width="13.42578125" style="29" customWidth="1"/>
    <col min="5146" max="5382" width="9.140625" style="29"/>
    <col min="5383" max="5383" width="10.140625" style="29" customWidth="1"/>
    <col min="5384" max="5387" width="9.140625" style="29"/>
    <col min="5388" max="5388" width="13.7109375" style="29" customWidth="1"/>
    <col min="5389" max="5389" width="12.42578125" style="29" customWidth="1"/>
    <col min="5390" max="5392" width="11.140625" style="29" customWidth="1"/>
    <col min="5393" max="5393" width="12.28515625" style="29" customWidth="1"/>
    <col min="5394" max="5394" width="13" style="29" customWidth="1"/>
    <col min="5395" max="5395" width="11.42578125" style="29" customWidth="1"/>
    <col min="5396" max="5396" width="11.140625" style="29" customWidth="1"/>
    <col min="5397" max="5397" width="12.28515625" style="29" customWidth="1"/>
    <col min="5398" max="5398" width="10.42578125" style="29" customWidth="1"/>
    <col min="5399" max="5399" width="13.7109375" style="29" customWidth="1"/>
    <col min="5400" max="5400" width="17.28515625" style="29" customWidth="1"/>
    <col min="5401" max="5401" width="13.42578125" style="29" customWidth="1"/>
    <col min="5402" max="5638" width="9.140625" style="29"/>
    <col min="5639" max="5639" width="10.140625" style="29" customWidth="1"/>
    <col min="5640" max="5643" width="9.140625" style="29"/>
    <col min="5644" max="5644" width="13.7109375" style="29" customWidth="1"/>
    <col min="5645" max="5645" width="12.42578125" style="29" customWidth="1"/>
    <col min="5646" max="5648" width="11.140625" style="29" customWidth="1"/>
    <col min="5649" max="5649" width="12.28515625" style="29" customWidth="1"/>
    <col min="5650" max="5650" width="13" style="29" customWidth="1"/>
    <col min="5651" max="5651" width="11.42578125" style="29" customWidth="1"/>
    <col min="5652" max="5652" width="11.140625" style="29" customWidth="1"/>
    <col min="5653" max="5653" width="12.28515625" style="29" customWidth="1"/>
    <col min="5654" max="5654" width="10.42578125" style="29" customWidth="1"/>
    <col min="5655" max="5655" width="13.7109375" style="29" customWidth="1"/>
    <col min="5656" max="5656" width="17.28515625" style="29" customWidth="1"/>
    <col min="5657" max="5657" width="13.42578125" style="29" customWidth="1"/>
    <col min="5658" max="5894" width="9.140625" style="29"/>
    <col min="5895" max="5895" width="10.140625" style="29" customWidth="1"/>
    <col min="5896" max="5899" width="9.140625" style="29"/>
    <col min="5900" max="5900" width="13.7109375" style="29" customWidth="1"/>
    <col min="5901" max="5901" width="12.42578125" style="29" customWidth="1"/>
    <col min="5902" max="5904" width="11.140625" style="29" customWidth="1"/>
    <col min="5905" max="5905" width="12.28515625" style="29" customWidth="1"/>
    <col min="5906" max="5906" width="13" style="29" customWidth="1"/>
    <col min="5907" max="5907" width="11.42578125" style="29" customWidth="1"/>
    <col min="5908" max="5908" width="11.140625" style="29" customWidth="1"/>
    <col min="5909" max="5909" width="12.28515625" style="29" customWidth="1"/>
    <col min="5910" max="5910" width="10.42578125" style="29" customWidth="1"/>
    <col min="5911" max="5911" width="13.7109375" style="29" customWidth="1"/>
    <col min="5912" max="5912" width="17.28515625" style="29" customWidth="1"/>
    <col min="5913" max="5913" width="13.42578125" style="29" customWidth="1"/>
    <col min="5914" max="6150" width="9.140625" style="29"/>
    <col min="6151" max="6151" width="10.140625" style="29" customWidth="1"/>
    <col min="6152" max="6155" width="9.140625" style="29"/>
    <col min="6156" max="6156" width="13.7109375" style="29" customWidth="1"/>
    <col min="6157" max="6157" width="12.42578125" style="29" customWidth="1"/>
    <col min="6158" max="6160" width="11.140625" style="29" customWidth="1"/>
    <col min="6161" max="6161" width="12.28515625" style="29" customWidth="1"/>
    <col min="6162" max="6162" width="13" style="29" customWidth="1"/>
    <col min="6163" max="6163" width="11.42578125" style="29" customWidth="1"/>
    <col min="6164" max="6164" width="11.140625" style="29" customWidth="1"/>
    <col min="6165" max="6165" width="12.28515625" style="29" customWidth="1"/>
    <col min="6166" max="6166" width="10.42578125" style="29" customWidth="1"/>
    <col min="6167" max="6167" width="13.7109375" style="29" customWidth="1"/>
    <col min="6168" max="6168" width="17.28515625" style="29" customWidth="1"/>
    <col min="6169" max="6169" width="13.42578125" style="29" customWidth="1"/>
    <col min="6170" max="6406" width="9.140625" style="29"/>
    <col min="6407" max="6407" width="10.140625" style="29" customWidth="1"/>
    <col min="6408" max="6411" width="9.140625" style="29"/>
    <col min="6412" max="6412" width="13.7109375" style="29" customWidth="1"/>
    <col min="6413" max="6413" width="12.42578125" style="29" customWidth="1"/>
    <col min="6414" max="6416" width="11.140625" style="29" customWidth="1"/>
    <col min="6417" max="6417" width="12.28515625" style="29" customWidth="1"/>
    <col min="6418" max="6418" width="13" style="29" customWidth="1"/>
    <col min="6419" max="6419" width="11.42578125" style="29" customWidth="1"/>
    <col min="6420" max="6420" width="11.140625" style="29" customWidth="1"/>
    <col min="6421" max="6421" width="12.28515625" style="29" customWidth="1"/>
    <col min="6422" max="6422" width="10.42578125" style="29" customWidth="1"/>
    <col min="6423" max="6423" width="13.7109375" style="29" customWidth="1"/>
    <col min="6424" max="6424" width="17.28515625" style="29" customWidth="1"/>
    <col min="6425" max="6425" width="13.42578125" style="29" customWidth="1"/>
    <col min="6426" max="6662" width="9.140625" style="29"/>
    <col min="6663" max="6663" width="10.140625" style="29" customWidth="1"/>
    <col min="6664" max="6667" width="9.140625" style="29"/>
    <col min="6668" max="6668" width="13.7109375" style="29" customWidth="1"/>
    <col min="6669" max="6669" width="12.42578125" style="29" customWidth="1"/>
    <col min="6670" max="6672" width="11.140625" style="29" customWidth="1"/>
    <col min="6673" max="6673" width="12.28515625" style="29" customWidth="1"/>
    <col min="6674" max="6674" width="13" style="29" customWidth="1"/>
    <col min="6675" max="6675" width="11.42578125" style="29" customWidth="1"/>
    <col min="6676" max="6676" width="11.140625" style="29" customWidth="1"/>
    <col min="6677" max="6677" width="12.28515625" style="29" customWidth="1"/>
    <col min="6678" max="6678" width="10.42578125" style="29" customWidth="1"/>
    <col min="6679" max="6679" width="13.7109375" style="29" customWidth="1"/>
    <col min="6680" max="6680" width="17.28515625" style="29" customWidth="1"/>
    <col min="6681" max="6681" width="13.42578125" style="29" customWidth="1"/>
    <col min="6682" max="6918" width="9.140625" style="29"/>
    <col min="6919" max="6919" width="10.140625" style="29" customWidth="1"/>
    <col min="6920" max="6923" width="9.140625" style="29"/>
    <col min="6924" max="6924" width="13.7109375" style="29" customWidth="1"/>
    <col min="6925" max="6925" width="12.42578125" style="29" customWidth="1"/>
    <col min="6926" max="6928" width="11.140625" style="29" customWidth="1"/>
    <col min="6929" max="6929" width="12.28515625" style="29" customWidth="1"/>
    <col min="6930" max="6930" width="13" style="29" customWidth="1"/>
    <col min="6931" max="6931" width="11.42578125" style="29" customWidth="1"/>
    <col min="6932" max="6932" width="11.140625" style="29" customWidth="1"/>
    <col min="6933" max="6933" width="12.28515625" style="29" customWidth="1"/>
    <col min="6934" max="6934" width="10.42578125" style="29" customWidth="1"/>
    <col min="6935" max="6935" width="13.7109375" style="29" customWidth="1"/>
    <col min="6936" max="6936" width="17.28515625" style="29" customWidth="1"/>
    <col min="6937" max="6937" width="13.42578125" style="29" customWidth="1"/>
    <col min="6938" max="7174" width="9.140625" style="29"/>
    <col min="7175" max="7175" width="10.140625" style="29" customWidth="1"/>
    <col min="7176" max="7179" width="9.140625" style="29"/>
    <col min="7180" max="7180" width="13.7109375" style="29" customWidth="1"/>
    <col min="7181" max="7181" width="12.42578125" style="29" customWidth="1"/>
    <col min="7182" max="7184" width="11.140625" style="29" customWidth="1"/>
    <col min="7185" max="7185" width="12.28515625" style="29" customWidth="1"/>
    <col min="7186" max="7186" width="13" style="29" customWidth="1"/>
    <col min="7187" max="7187" width="11.42578125" style="29" customWidth="1"/>
    <col min="7188" max="7188" width="11.140625" style="29" customWidth="1"/>
    <col min="7189" max="7189" width="12.28515625" style="29" customWidth="1"/>
    <col min="7190" max="7190" width="10.42578125" style="29" customWidth="1"/>
    <col min="7191" max="7191" width="13.7109375" style="29" customWidth="1"/>
    <col min="7192" max="7192" width="17.28515625" style="29" customWidth="1"/>
    <col min="7193" max="7193" width="13.42578125" style="29" customWidth="1"/>
    <col min="7194" max="7430" width="9.140625" style="29"/>
    <col min="7431" max="7431" width="10.140625" style="29" customWidth="1"/>
    <col min="7432" max="7435" width="9.140625" style="29"/>
    <col min="7436" max="7436" width="13.7109375" style="29" customWidth="1"/>
    <col min="7437" max="7437" width="12.42578125" style="29" customWidth="1"/>
    <col min="7438" max="7440" width="11.140625" style="29" customWidth="1"/>
    <col min="7441" max="7441" width="12.28515625" style="29" customWidth="1"/>
    <col min="7442" max="7442" width="13" style="29" customWidth="1"/>
    <col min="7443" max="7443" width="11.42578125" style="29" customWidth="1"/>
    <col min="7444" max="7444" width="11.140625" style="29" customWidth="1"/>
    <col min="7445" max="7445" width="12.28515625" style="29" customWidth="1"/>
    <col min="7446" max="7446" width="10.42578125" style="29" customWidth="1"/>
    <col min="7447" max="7447" width="13.7109375" style="29" customWidth="1"/>
    <col min="7448" max="7448" width="17.28515625" style="29" customWidth="1"/>
    <col min="7449" max="7449" width="13.42578125" style="29" customWidth="1"/>
    <col min="7450" max="7686" width="9.140625" style="29"/>
    <col min="7687" max="7687" width="10.140625" style="29" customWidth="1"/>
    <col min="7688" max="7691" width="9.140625" style="29"/>
    <col min="7692" max="7692" width="13.7109375" style="29" customWidth="1"/>
    <col min="7693" max="7693" width="12.42578125" style="29" customWidth="1"/>
    <col min="7694" max="7696" width="11.140625" style="29" customWidth="1"/>
    <col min="7697" max="7697" width="12.28515625" style="29" customWidth="1"/>
    <col min="7698" max="7698" width="13" style="29" customWidth="1"/>
    <col min="7699" max="7699" width="11.42578125" style="29" customWidth="1"/>
    <col min="7700" max="7700" width="11.140625" style="29" customWidth="1"/>
    <col min="7701" max="7701" width="12.28515625" style="29" customWidth="1"/>
    <col min="7702" max="7702" width="10.42578125" style="29" customWidth="1"/>
    <col min="7703" max="7703" width="13.7109375" style="29" customWidth="1"/>
    <col min="7704" max="7704" width="17.28515625" style="29" customWidth="1"/>
    <col min="7705" max="7705" width="13.42578125" style="29" customWidth="1"/>
    <col min="7706" max="7942" width="9.140625" style="29"/>
    <col min="7943" max="7943" width="10.140625" style="29" customWidth="1"/>
    <col min="7944" max="7947" width="9.140625" style="29"/>
    <col min="7948" max="7948" width="13.7109375" style="29" customWidth="1"/>
    <col min="7949" max="7949" width="12.42578125" style="29" customWidth="1"/>
    <col min="7950" max="7952" width="11.140625" style="29" customWidth="1"/>
    <col min="7953" max="7953" width="12.28515625" style="29" customWidth="1"/>
    <col min="7954" max="7954" width="13" style="29" customWidth="1"/>
    <col min="7955" max="7955" width="11.42578125" style="29" customWidth="1"/>
    <col min="7956" max="7956" width="11.140625" style="29" customWidth="1"/>
    <col min="7957" max="7957" width="12.28515625" style="29" customWidth="1"/>
    <col min="7958" max="7958" width="10.42578125" style="29" customWidth="1"/>
    <col min="7959" max="7959" width="13.7109375" style="29" customWidth="1"/>
    <col min="7960" max="7960" width="17.28515625" style="29" customWidth="1"/>
    <col min="7961" max="7961" width="13.42578125" style="29" customWidth="1"/>
    <col min="7962" max="8198" width="9.140625" style="29"/>
    <col min="8199" max="8199" width="10.140625" style="29" customWidth="1"/>
    <col min="8200" max="8203" width="9.140625" style="29"/>
    <col min="8204" max="8204" width="13.7109375" style="29" customWidth="1"/>
    <col min="8205" max="8205" width="12.42578125" style="29" customWidth="1"/>
    <col min="8206" max="8208" width="11.140625" style="29" customWidth="1"/>
    <col min="8209" max="8209" width="12.28515625" style="29" customWidth="1"/>
    <col min="8210" max="8210" width="13" style="29" customWidth="1"/>
    <col min="8211" max="8211" width="11.42578125" style="29" customWidth="1"/>
    <col min="8212" max="8212" width="11.140625" style="29" customWidth="1"/>
    <col min="8213" max="8213" width="12.28515625" style="29" customWidth="1"/>
    <col min="8214" max="8214" width="10.42578125" style="29" customWidth="1"/>
    <col min="8215" max="8215" width="13.7109375" style="29" customWidth="1"/>
    <col min="8216" max="8216" width="17.28515625" style="29" customWidth="1"/>
    <col min="8217" max="8217" width="13.42578125" style="29" customWidth="1"/>
    <col min="8218" max="8454" width="9.140625" style="29"/>
    <col min="8455" max="8455" width="10.140625" style="29" customWidth="1"/>
    <col min="8456" max="8459" width="9.140625" style="29"/>
    <col min="8460" max="8460" width="13.7109375" style="29" customWidth="1"/>
    <col min="8461" max="8461" width="12.42578125" style="29" customWidth="1"/>
    <col min="8462" max="8464" width="11.140625" style="29" customWidth="1"/>
    <col min="8465" max="8465" width="12.28515625" style="29" customWidth="1"/>
    <col min="8466" max="8466" width="13" style="29" customWidth="1"/>
    <col min="8467" max="8467" width="11.42578125" style="29" customWidth="1"/>
    <col min="8468" max="8468" width="11.140625" style="29" customWidth="1"/>
    <col min="8469" max="8469" width="12.28515625" style="29" customWidth="1"/>
    <col min="8470" max="8470" width="10.42578125" style="29" customWidth="1"/>
    <col min="8471" max="8471" width="13.7109375" style="29" customWidth="1"/>
    <col min="8472" max="8472" width="17.28515625" style="29" customWidth="1"/>
    <col min="8473" max="8473" width="13.42578125" style="29" customWidth="1"/>
    <col min="8474" max="8710" width="9.140625" style="29"/>
    <col min="8711" max="8711" width="10.140625" style="29" customWidth="1"/>
    <col min="8712" max="8715" width="9.140625" style="29"/>
    <col min="8716" max="8716" width="13.7109375" style="29" customWidth="1"/>
    <col min="8717" max="8717" width="12.42578125" style="29" customWidth="1"/>
    <col min="8718" max="8720" width="11.140625" style="29" customWidth="1"/>
    <col min="8721" max="8721" width="12.28515625" style="29" customWidth="1"/>
    <col min="8722" max="8722" width="13" style="29" customWidth="1"/>
    <col min="8723" max="8723" width="11.42578125" style="29" customWidth="1"/>
    <col min="8724" max="8724" width="11.140625" style="29" customWidth="1"/>
    <col min="8725" max="8725" width="12.28515625" style="29" customWidth="1"/>
    <col min="8726" max="8726" width="10.42578125" style="29" customWidth="1"/>
    <col min="8727" max="8727" width="13.7109375" style="29" customWidth="1"/>
    <col min="8728" max="8728" width="17.28515625" style="29" customWidth="1"/>
    <col min="8729" max="8729" width="13.42578125" style="29" customWidth="1"/>
    <col min="8730" max="8966" width="9.140625" style="29"/>
    <col min="8967" max="8967" width="10.140625" style="29" customWidth="1"/>
    <col min="8968" max="8971" width="9.140625" style="29"/>
    <col min="8972" max="8972" width="13.7109375" style="29" customWidth="1"/>
    <col min="8973" max="8973" width="12.42578125" style="29" customWidth="1"/>
    <col min="8974" max="8976" width="11.140625" style="29" customWidth="1"/>
    <col min="8977" max="8977" width="12.28515625" style="29" customWidth="1"/>
    <col min="8978" max="8978" width="13" style="29" customWidth="1"/>
    <col min="8979" max="8979" width="11.42578125" style="29" customWidth="1"/>
    <col min="8980" max="8980" width="11.140625" style="29" customWidth="1"/>
    <col min="8981" max="8981" width="12.28515625" style="29" customWidth="1"/>
    <col min="8982" max="8982" width="10.42578125" style="29" customWidth="1"/>
    <col min="8983" max="8983" width="13.7109375" style="29" customWidth="1"/>
    <col min="8984" max="8984" width="17.28515625" style="29" customWidth="1"/>
    <col min="8985" max="8985" width="13.42578125" style="29" customWidth="1"/>
    <col min="8986" max="9222" width="9.140625" style="29"/>
    <col min="9223" max="9223" width="10.140625" style="29" customWidth="1"/>
    <col min="9224" max="9227" width="9.140625" style="29"/>
    <col min="9228" max="9228" width="13.7109375" style="29" customWidth="1"/>
    <col min="9229" max="9229" width="12.42578125" style="29" customWidth="1"/>
    <col min="9230" max="9232" width="11.140625" style="29" customWidth="1"/>
    <col min="9233" max="9233" width="12.28515625" style="29" customWidth="1"/>
    <col min="9234" max="9234" width="13" style="29" customWidth="1"/>
    <col min="9235" max="9235" width="11.42578125" style="29" customWidth="1"/>
    <col min="9236" max="9236" width="11.140625" style="29" customWidth="1"/>
    <col min="9237" max="9237" width="12.28515625" style="29" customWidth="1"/>
    <col min="9238" max="9238" width="10.42578125" style="29" customWidth="1"/>
    <col min="9239" max="9239" width="13.7109375" style="29" customWidth="1"/>
    <col min="9240" max="9240" width="17.28515625" style="29" customWidth="1"/>
    <col min="9241" max="9241" width="13.42578125" style="29" customWidth="1"/>
    <col min="9242" max="9478" width="9.140625" style="29"/>
    <col min="9479" max="9479" width="10.140625" style="29" customWidth="1"/>
    <col min="9480" max="9483" width="9.140625" style="29"/>
    <col min="9484" max="9484" width="13.7109375" style="29" customWidth="1"/>
    <col min="9485" max="9485" width="12.42578125" style="29" customWidth="1"/>
    <col min="9486" max="9488" width="11.140625" style="29" customWidth="1"/>
    <col min="9489" max="9489" width="12.28515625" style="29" customWidth="1"/>
    <col min="9490" max="9490" width="13" style="29" customWidth="1"/>
    <col min="9491" max="9491" width="11.42578125" style="29" customWidth="1"/>
    <col min="9492" max="9492" width="11.140625" style="29" customWidth="1"/>
    <col min="9493" max="9493" width="12.28515625" style="29" customWidth="1"/>
    <col min="9494" max="9494" width="10.42578125" style="29" customWidth="1"/>
    <col min="9495" max="9495" width="13.7109375" style="29" customWidth="1"/>
    <col min="9496" max="9496" width="17.28515625" style="29" customWidth="1"/>
    <col min="9497" max="9497" width="13.42578125" style="29" customWidth="1"/>
    <col min="9498" max="9734" width="9.140625" style="29"/>
    <col min="9735" max="9735" width="10.140625" style="29" customWidth="1"/>
    <col min="9736" max="9739" width="9.140625" style="29"/>
    <col min="9740" max="9740" width="13.7109375" style="29" customWidth="1"/>
    <col min="9741" max="9741" width="12.42578125" style="29" customWidth="1"/>
    <col min="9742" max="9744" width="11.140625" style="29" customWidth="1"/>
    <col min="9745" max="9745" width="12.28515625" style="29" customWidth="1"/>
    <col min="9746" max="9746" width="13" style="29" customWidth="1"/>
    <col min="9747" max="9747" width="11.42578125" style="29" customWidth="1"/>
    <col min="9748" max="9748" width="11.140625" style="29" customWidth="1"/>
    <col min="9749" max="9749" width="12.28515625" style="29" customWidth="1"/>
    <col min="9750" max="9750" width="10.42578125" style="29" customWidth="1"/>
    <col min="9751" max="9751" width="13.7109375" style="29" customWidth="1"/>
    <col min="9752" max="9752" width="17.28515625" style="29" customWidth="1"/>
    <col min="9753" max="9753" width="13.42578125" style="29" customWidth="1"/>
    <col min="9754" max="9990" width="9.140625" style="29"/>
    <col min="9991" max="9991" width="10.140625" style="29" customWidth="1"/>
    <col min="9992" max="9995" width="9.140625" style="29"/>
    <col min="9996" max="9996" width="13.7109375" style="29" customWidth="1"/>
    <col min="9997" max="9997" width="12.42578125" style="29" customWidth="1"/>
    <col min="9998" max="10000" width="11.140625" style="29" customWidth="1"/>
    <col min="10001" max="10001" width="12.28515625" style="29" customWidth="1"/>
    <col min="10002" max="10002" width="13" style="29" customWidth="1"/>
    <col min="10003" max="10003" width="11.42578125" style="29" customWidth="1"/>
    <col min="10004" max="10004" width="11.140625" style="29" customWidth="1"/>
    <col min="10005" max="10005" width="12.28515625" style="29" customWidth="1"/>
    <col min="10006" max="10006" width="10.42578125" style="29" customWidth="1"/>
    <col min="10007" max="10007" width="13.7109375" style="29" customWidth="1"/>
    <col min="10008" max="10008" width="17.28515625" style="29" customWidth="1"/>
    <col min="10009" max="10009" width="13.42578125" style="29" customWidth="1"/>
    <col min="10010" max="10246" width="9.140625" style="29"/>
    <col min="10247" max="10247" width="10.140625" style="29" customWidth="1"/>
    <col min="10248" max="10251" width="9.140625" style="29"/>
    <col min="10252" max="10252" width="13.7109375" style="29" customWidth="1"/>
    <col min="10253" max="10253" width="12.42578125" style="29" customWidth="1"/>
    <col min="10254" max="10256" width="11.140625" style="29" customWidth="1"/>
    <col min="10257" max="10257" width="12.28515625" style="29" customWidth="1"/>
    <col min="10258" max="10258" width="13" style="29" customWidth="1"/>
    <col min="10259" max="10259" width="11.42578125" style="29" customWidth="1"/>
    <col min="10260" max="10260" width="11.140625" style="29" customWidth="1"/>
    <col min="10261" max="10261" width="12.28515625" style="29" customWidth="1"/>
    <col min="10262" max="10262" width="10.42578125" style="29" customWidth="1"/>
    <col min="10263" max="10263" width="13.7109375" style="29" customWidth="1"/>
    <col min="10264" max="10264" width="17.28515625" style="29" customWidth="1"/>
    <col min="10265" max="10265" width="13.42578125" style="29" customWidth="1"/>
    <col min="10266" max="10502" width="9.140625" style="29"/>
    <col min="10503" max="10503" width="10.140625" style="29" customWidth="1"/>
    <col min="10504" max="10507" width="9.140625" style="29"/>
    <col min="10508" max="10508" width="13.7109375" style="29" customWidth="1"/>
    <col min="10509" max="10509" width="12.42578125" style="29" customWidth="1"/>
    <col min="10510" max="10512" width="11.140625" style="29" customWidth="1"/>
    <col min="10513" max="10513" width="12.28515625" style="29" customWidth="1"/>
    <col min="10514" max="10514" width="13" style="29" customWidth="1"/>
    <col min="10515" max="10515" width="11.42578125" style="29" customWidth="1"/>
    <col min="10516" max="10516" width="11.140625" style="29" customWidth="1"/>
    <col min="10517" max="10517" width="12.28515625" style="29" customWidth="1"/>
    <col min="10518" max="10518" width="10.42578125" style="29" customWidth="1"/>
    <col min="10519" max="10519" width="13.7109375" style="29" customWidth="1"/>
    <col min="10520" max="10520" width="17.28515625" style="29" customWidth="1"/>
    <col min="10521" max="10521" width="13.42578125" style="29" customWidth="1"/>
    <col min="10522" max="10758" width="9.140625" style="29"/>
    <col min="10759" max="10759" width="10.140625" style="29" customWidth="1"/>
    <col min="10760" max="10763" width="9.140625" style="29"/>
    <col min="10764" max="10764" width="13.7109375" style="29" customWidth="1"/>
    <col min="10765" max="10765" width="12.42578125" style="29" customWidth="1"/>
    <col min="10766" max="10768" width="11.140625" style="29" customWidth="1"/>
    <col min="10769" max="10769" width="12.28515625" style="29" customWidth="1"/>
    <col min="10770" max="10770" width="13" style="29" customWidth="1"/>
    <col min="10771" max="10771" width="11.42578125" style="29" customWidth="1"/>
    <col min="10772" max="10772" width="11.140625" style="29" customWidth="1"/>
    <col min="10773" max="10773" width="12.28515625" style="29" customWidth="1"/>
    <col min="10774" max="10774" width="10.42578125" style="29" customWidth="1"/>
    <col min="10775" max="10775" width="13.7109375" style="29" customWidth="1"/>
    <col min="10776" max="10776" width="17.28515625" style="29" customWidth="1"/>
    <col min="10777" max="10777" width="13.42578125" style="29" customWidth="1"/>
    <col min="10778" max="11014" width="9.140625" style="29"/>
    <col min="11015" max="11015" width="10.140625" style="29" customWidth="1"/>
    <col min="11016" max="11019" width="9.140625" style="29"/>
    <col min="11020" max="11020" width="13.7109375" style="29" customWidth="1"/>
    <col min="11021" max="11021" width="12.42578125" style="29" customWidth="1"/>
    <col min="11022" max="11024" width="11.140625" style="29" customWidth="1"/>
    <col min="11025" max="11025" width="12.28515625" style="29" customWidth="1"/>
    <col min="11026" max="11026" width="13" style="29" customWidth="1"/>
    <col min="11027" max="11027" width="11.42578125" style="29" customWidth="1"/>
    <col min="11028" max="11028" width="11.140625" style="29" customWidth="1"/>
    <col min="11029" max="11029" width="12.28515625" style="29" customWidth="1"/>
    <col min="11030" max="11030" width="10.42578125" style="29" customWidth="1"/>
    <col min="11031" max="11031" width="13.7109375" style="29" customWidth="1"/>
    <col min="11032" max="11032" width="17.28515625" style="29" customWidth="1"/>
    <col min="11033" max="11033" width="13.42578125" style="29" customWidth="1"/>
    <col min="11034" max="11270" width="9.140625" style="29"/>
    <col min="11271" max="11271" width="10.140625" style="29" customWidth="1"/>
    <col min="11272" max="11275" width="9.140625" style="29"/>
    <col min="11276" max="11276" width="13.7109375" style="29" customWidth="1"/>
    <col min="11277" max="11277" width="12.42578125" style="29" customWidth="1"/>
    <col min="11278" max="11280" width="11.140625" style="29" customWidth="1"/>
    <col min="11281" max="11281" width="12.28515625" style="29" customWidth="1"/>
    <col min="11282" max="11282" width="13" style="29" customWidth="1"/>
    <col min="11283" max="11283" width="11.42578125" style="29" customWidth="1"/>
    <col min="11284" max="11284" width="11.140625" style="29" customWidth="1"/>
    <col min="11285" max="11285" width="12.28515625" style="29" customWidth="1"/>
    <col min="11286" max="11286" width="10.42578125" style="29" customWidth="1"/>
    <col min="11287" max="11287" width="13.7109375" style="29" customWidth="1"/>
    <col min="11288" max="11288" width="17.28515625" style="29" customWidth="1"/>
    <col min="11289" max="11289" width="13.42578125" style="29" customWidth="1"/>
    <col min="11290" max="11526" width="9.140625" style="29"/>
    <col min="11527" max="11527" width="10.140625" style="29" customWidth="1"/>
    <col min="11528" max="11531" width="9.140625" style="29"/>
    <col min="11532" max="11532" width="13.7109375" style="29" customWidth="1"/>
    <col min="11533" max="11533" width="12.42578125" style="29" customWidth="1"/>
    <col min="11534" max="11536" width="11.140625" style="29" customWidth="1"/>
    <col min="11537" max="11537" width="12.28515625" style="29" customWidth="1"/>
    <col min="11538" max="11538" width="13" style="29" customWidth="1"/>
    <col min="11539" max="11539" width="11.42578125" style="29" customWidth="1"/>
    <col min="11540" max="11540" width="11.140625" style="29" customWidth="1"/>
    <col min="11541" max="11541" width="12.28515625" style="29" customWidth="1"/>
    <col min="11542" max="11542" width="10.42578125" style="29" customWidth="1"/>
    <col min="11543" max="11543" width="13.7109375" style="29" customWidth="1"/>
    <col min="11544" max="11544" width="17.28515625" style="29" customWidth="1"/>
    <col min="11545" max="11545" width="13.42578125" style="29" customWidth="1"/>
    <col min="11546" max="11782" width="9.140625" style="29"/>
    <col min="11783" max="11783" width="10.140625" style="29" customWidth="1"/>
    <col min="11784" max="11787" width="9.140625" style="29"/>
    <col min="11788" max="11788" width="13.7109375" style="29" customWidth="1"/>
    <col min="11789" max="11789" width="12.42578125" style="29" customWidth="1"/>
    <col min="11790" max="11792" width="11.140625" style="29" customWidth="1"/>
    <col min="11793" max="11793" width="12.28515625" style="29" customWidth="1"/>
    <col min="11794" max="11794" width="13" style="29" customWidth="1"/>
    <col min="11795" max="11795" width="11.42578125" style="29" customWidth="1"/>
    <col min="11796" max="11796" width="11.140625" style="29" customWidth="1"/>
    <col min="11797" max="11797" width="12.28515625" style="29" customWidth="1"/>
    <col min="11798" max="11798" width="10.42578125" style="29" customWidth="1"/>
    <col min="11799" max="11799" width="13.7109375" style="29" customWidth="1"/>
    <col min="11800" max="11800" width="17.28515625" style="29" customWidth="1"/>
    <col min="11801" max="11801" width="13.42578125" style="29" customWidth="1"/>
    <col min="11802" max="12038" width="9.140625" style="29"/>
    <col min="12039" max="12039" width="10.140625" style="29" customWidth="1"/>
    <col min="12040" max="12043" width="9.140625" style="29"/>
    <col min="12044" max="12044" width="13.7109375" style="29" customWidth="1"/>
    <col min="12045" max="12045" width="12.42578125" style="29" customWidth="1"/>
    <col min="12046" max="12048" width="11.140625" style="29" customWidth="1"/>
    <col min="12049" max="12049" width="12.28515625" style="29" customWidth="1"/>
    <col min="12050" max="12050" width="13" style="29" customWidth="1"/>
    <col min="12051" max="12051" width="11.42578125" style="29" customWidth="1"/>
    <col min="12052" max="12052" width="11.140625" style="29" customWidth="1"/>
    <col min="12053" max="12053" width="12.28515625" style="29" customWidth="1"/>
    <col min="12054" max="12054" width="10.42578125" style="29" customWidth="1"/>
    <col min="12055" max="12055" width="13.7109375" style="29" customWidth="1"/>
    <col min="12056" max="12056" width="17.28515625" style="29" customWidth="1"/>
    <col min="12057" max="12057" width="13.42578125" style="29" customWidth="1"/>
    <col min="12058" max="12294" width="9.140625" style="29"/>
    <col min="12295" max="12295" width="10.140625" style="29" customWidth="1"/>
    <col min="12296" max="12299" width="9.140625" style="29"/>
    <col min="12300" max="12300" width="13.7109375" style="29" customWidth="1"/>
    <col min="12301" max="12301" width="12.42578125" style="29" customWidth="1"/>
    <col min="12302" max="12304" width="11.140625" style="29" customWidth="1"/>
    <col min="12305" max="12305" width="12.28515625" style="29" customWidth="1"/>
    <col min="12306" max="12306" width="13" style="29" customWidth="1"/>
    <col min="12307" max="12307" width="11.42578125" style="29" customWidth="1"/>
    <col min="12308" max="12308" width="11.140625" style="29" customWidth="1"/>
    <col min="12309" max="12309" width="12.28515625" style="29" customWidth="1"/>
    <col min="12310" max="12310" width="10.42578125" style="29" customWidth="1"/>
    <col min="12311" max="12311" width="13.7109375" style="29" customWidth="1"/>
    <col min="12312" max="12312" width="17.28515625" style="29" customWidth="1"/>
    <col min="12313" max="12313" width="13.42578125" style="29" customWidth="1"/>
    <col min="12314" max="12550" width="9.140625" style="29"/>
    <col min="12551" max="12551" width="10.140625" style="29" customWidth="1"/>
    <col min="12552" max="12555" width="9.140625" style="29"/>
    <col min="12556" max="12556" width="13.7109375" style="29" customWidth="1"/>
    <col min="12557" max="12557" width="12.42578125" style="29" customWidth="1"/>
    <col min="12558" max="12560" width="11.140625" style="29" customWidth="1"/>
    <col min="12561" max="12561" width="12.28515625" style="29" customWidth="1"/>
    <col min="12562" max="12562" width="13" style="29" customWidth="1"/>
    <col min="12563" max="12563" width="11.42578125" style="29" customWidth="1"/>
    <col min="12564" max="12564" width="11.140625" style="29" customWidth="1"/>
    <col min="12565" max="12565" width="12.28515625" style="29" customWidth="1"/>
    <col min="12566" max="12566" width="10.42578125" style="29" customWidth="1"/>
    <col min="12567" max="12567" width="13.7109375" style="29" customWidth="1"/>
    <col min="12568" max="12568" width="17.28515625" style="29" customWidth="1"/>
    <col min="12569" max="12569" width="13.42578125" style="29" customWidth="1"/>
    <col min="12570" max="12806" width="9.140625" style="29"/>
    <col min="12807" max="12807" width="10.140625" style="29" customWidth="1"/>
    <col min="12808" max="12811" width="9.140625" style="29"/>
    <col min="12812" max="12812" width="13.7109375" style="29" customWidth="1"/>
    <col min="12813" max="12813" width="12.42578125" style="29" customWidth="1"/>
    <col min="12814" max="12816" width="11.140625" style="29" customWidth="1"/>
    <col min="12817" max="12817" width="12.28515625" style="29" customWidth="1"/>
    <col min="12818" max="12818" width="13" style="29" customWidth="1"/>
    <col min="12819" max="12819" width="11.42578125" style="29" customWidth="1"/>
    <col min="12820" max="12820" width="11.140625" style="29" customWidth="1"/>
    <col min="12821" max="12821" width="12.28515625" style="29" customWidth="1"/>
    <col min="12822" max="12822" width="10.42578125" style="29" customWidth="1"/>
    <col min="12823" max="12823" width="13.7109375" style="29" customWidth="1"/>
    <col min="12824" max="12824" width="17.28515625" style="29" customWidth="1"/>
    <col min="12825" max="12825" width="13.42578125" style="29" customWidth="1"/>
    <col min="12826" max="13062" width="9.140625" style="29"/>
    <col min="13063" max="13063" width="10.140625" style="29" customWidth="1"/>
    <col min="13064" max="13067" width="9.140625" style="29"/>
    <col min="13068" max="13068" width="13.7109375" style="29" customWidth="1"/>
    <col min="13069" max="13069" width="12.42578125" style="29" customWidth="1"/>
    <col min="13070" max="13072" width="11.140625" style="29" customWidth="1"/>
    <col min="13073" max="13073" width="12.28515625" style="29" customWidth="1"/>
    <col min="13074" max="13074" width="13" style="29" customWidth="1"/>
    <col min="13075" max="13075" width="11.42578125" style="29" customWidth="1"/>
    <col min="13076" max="13076" width="11.140625" style="29" customWidth="1"/>
    <col min="13077" max="13077" width="12.28515625" style="29" customWidth="1"/>
    <col min="13078" max="13078" width="10.42578125" style="29" customWidth="1"/>
    <col min="13079" max="13079" width="13.7109375" style="29" customWidth="1"/>
    <col min="13080" max="13080" width="17.28515625" style="29" customWidth="1"/>
    <col min="13081" max="13081" width="13.42578125" style="29" customWidth="1"/>
    <col min="13082" max="13318" width="9.140625" style="29"/>
    <col min="13319" max="13319" width="10.140625" style="29" customWidth="1"/>
    <col min="13320" max="13323" width="9.140625" style="29"/>
    <col min="13324" max="13324" width="13.7109375" style="29" customWidth="1"/>
    <col min="13325" max="13325" width="12.42578125" style="29" customWidth="1"/>
    <col min="13326" max="13328" width="11.140625" style="29" customWidth="1"/>
    <col min="13329" max="13329" width="12.28515625" style="29" customWidth="1"/>
    <col min="13330" max="13330" width="13" style="29" customWidth="1"/>
    <col min="13331" max="13331" width="11.42578125" style="29" customWidth="1"/>
    <col min="13332" max="13332" width="11.140625" style="29" customWidth="1"/>
    <col min="13333" max="13333" width="12.28515625" style="29" customWidth="1"/>
    <col min="13334" max="13334" width="10.42578125" style="29" customWidth="1"/>
    <col min="13335" max="13335" width="13.7109375" style="29" customWidth="1"/>
    <col min="13336" max="13336" width="17.28515625" style="29" customWidth="1"/>
    <col min="13337" max="13337" width="13.42578125" style="29" customWidth="1"/>
    <col min="13338" max="13574" width="9.140625" style="29"/>
    <col min="13575" max="13575" width="10.140625" style="29" customWidth="1"/>
    <col min="13576" max="13579" width="9.140625" style="29"/>
    <col min="13580" max="13580" width="13.7109375" style="29" customWidth="1"/>
    <col min="13581" max="13581" width="12.42578125" style="29" customWidth="1"/>
    <col min="13582" max="13584" width="11.140625" style="29" customWidth="1"/>
    <col min="13585" max="13585" width="12.28515625" style="29" customWidth="1"/>
    <col min="13586" max="13586" width="13" style="29" customWidth="1"/>
    <col min="13587" max="13587" width="11.42578125" style="29" customWidth="1"/>
    <col min="13588" max="13588" width="11.140625" style="29" customWidth="1"/>
    <col min="13589" max="13589" width="12.28515625" style="29" customWidth="1"/>
    <col min="13590" max="13590" width="10.42578125" style="29" customWidth="1"/>
    <col min="13591" max="13591" width="13.7109375" style="29" customWidth="1"/>
    <col min="13592" max="13592" width="17.28515625" style="29" customWidth="1"/>
    <col min="13593" max="13593" width="13.42578125" style="29" customWidth="1"/>
    <col min="13594" max="13830" width="9.140625" style="29"/>
    <col min="13831" max="13831" width="10.140625" style="29" customWidth="1"/>
    <col min="13832" max="13835" width="9.140625" style="29"/>
    <col min="13836" max="13836" width="13.7109375" style="29" customWidth="1"/>
    <col min="13837" max="13837" width="12.42578125" style="29" customWidth="1"/>
    <col min="13838" max="13840" width="11.140625" style="29" customWidth="1"/>
    <col min="13841" max="13841" width="12.28515625" style="29" customWidth="1"/>
    <col min="13842" max="13842" width="13" style="29" customWidth="1"/>
    <col min="13843" max="13843" width="11.42578125" style="29" customWidth="1"/>
    <col min="13844" max="13844" width="11.140625" style="29" customWidth="1"/>
    <col min="13845" max="13845" width="12.28515625" style="29" customWidth="1"/>
    <col min="13846" max="13846" width="10.42578125" style="29" customWidth="1"/>
    <col min="13847" max="13847" width="13.7109375" style="29" customWidth="1"/>
    <col min="13848" max="13848" width="17.28515625" style="29" customWidth="1"/>
    <col min="13849" max="13849" width="13.42578125" style="29" customWidth="1"/>
    <col min="13850" max="14086" width="9.140625" style="29"/>
    <col min="14087" max="14087" width="10.140625" style="29" customWidth="1"/>
    <col min="14088" max="14091" width="9.140625" style="29"/>
    <col min="14092" max="14092" width="13.7109375" style="29" customWidth="1"/>
    <col min="14093" max="14093" width="12.42578125" style="29" customWidth="1"/>
    <col min="14094" max="14096" width="11.140625" style="29" customWidth="1"/>
    <col min="14097" max="14097" width="12.28515625" style="29" customWidth="1"/>
    <col min="14098" max="14098" width="13" style="29" customWidth="1"/>
    <col min="14099" max="14099" width="11.42578125" style="29" customWidth="1"/>
    <col min="14100" max="14100" width="11.140625" style="29" customWidth="1"/>
    <col min="14101" max="14101" width="12.28515625" style="29" customWidth="1"/>
    <col min="14102" max="14102" width="10.42578125" style="29" customWidth="1"/>
    <col min="14103" max="14103" width="13.7109375" style="29" customWidth="1"/>
    <col min="14104" max="14104" width="17.28515625" style="29" customWidth="1"/>
    <col min="14105" max="14105" width="13.42578125" style="29" customWidth="1"/>
    <col min="14106" max="14342" width="9.140625" style="29"/>
    <col min="14343" max="14343" width="10.140625" style="29" customWidth="1"/>
    <col min="14344" max="14347" width="9.140625" style="29"/>
    <col min="14348" max="14348" width="13.7109375" style="29" customWidth="1"/>
    <col min="14349" max="14349" width="12.42578125" style="29" customWidth="1"/>
    <col min="14350" max="14352" width="11.140625" style="29" customWidth="1"/>
    <col min="14353" max="14353" width="12.28515625" style="29" customWidth="1"/>
    <col min="14354" max="14354" width="13" style="29" customWidth="1"/>
    <col min="14355" max="14355" width="11.42578125" style="29" customWidth="1"/>
    <col min="14356" max="14356" width="11.140625" style="29" customWidth="1"/>
    <col min="14357" max="14357" width="12.28515625" style="29" customWidth="1"/>
    <col min="14358" max="14358" width="10.42578125" style="29" customWidth="1"/>
    <col min="14359" max="14359" width="13.7109375" style="29" customWidth="1"/>
    <col min="14360" max="14360" width="17.28515625" style="29" customWidth="1"/>
    <col min="14361" max="14361" width="13.42578125" style="29" customWidth="1"/>
    <col min="14362" max="14598" width="9.140625" style="29"/>
    <col min="14599" max="14599" width="10.140625" style="29" customWidth="1"/>
    <col min="14600" max="14603" width="9.140625" style="29"/>
    <col min="14604" max="14604" width="13.7109375" style="29" customWidth="1"/>
    <col min="14605" max="14605" width="12.42578125" style="29" customWidth="1"/>
    <col min="14606" max="14608" width="11.140625" style="29" customWidth="1"/>
    <col min="14609" max="14609" width="12.28515625" style="29" customWidth="1"/>
    <col min="14610" max="14610" width="13" style="29" customWidth="1"/>
    <col min="14611" max="14611" width="11.42578125" style="29" customWidth="1"/>
    <col min="14612" max="14612" width="11.140625" style="29" customWidth="1"/>
    <col min="14613" max="14613" width="12.28515625" style="29" customWidth="1"/>
    <col min="14614" max="14614" width="10.42578125" style="29" customWidth="1"/>
    <col min="14615" max="14615" width="13.7109375" style="29" customWidth="1"/>
    <col min="14616" max="14616" width="17.28515625" style="29" customWidth="1"/>
    <col min="14617" max="14617" width="13.42578125" style="29" customWidth="1"/>
    <col min="14618" max="14854" width="9.140625" style="29"/>
    <col min="14855" max="14855" width="10.140625" style="29" customWidth="1"/>
    <col min="14856" max="14859" width="9.140625" style="29"/>
    <col min="14860" max="14860" width="13.7109375" style="29" customWidth="1"/>
    <col min="14861" max="14861" width="12.42578125" style="29" customWidth="1"/>
    <col min="14862" max="14864" width="11.140625" style="29" customWidth="1"/>
    <col min="14865" max="14865" width="12.28515625" style="29" customWidth="1"/>
    <col min="14866" max="14866" width="13" style="29" customWidth="1"/>
    <col min="14867" max="14867" width="11.42578125" style="29" customWidth="1"/>
    <col min="14868" max="14868" width="11.140625" style="29" customWidth="1"/>
    <col min="14869" max="14869" width="12.28515625" style="29" customWidth="1"/>
    <col min="14870" max="14870" width="10.42578125" style="29" customWidth="1"/>
    <col min="14871" max="14871" width="13.7109375" style="29" customWidth="1"/>
    <col min="14872" max="14872" width="17.28515625" style="29" customWidth="1"/>
    <col min="14873" max="14873" width="13.42578125" style="29" customWidth="1"/>
    <col min="14874" max="15110" width="9.140625" style="29"/>
    <col min="15111" max="15111" width="10.140625" style="29" customWidth="1"/>
    <col min="15112" max="15115" width="9.140625" style="29"/>
    <col min="15116" max="15116" width="13.7109375" style="29" customWidth="1"/>
    <col min="15117" max="15117" width="12.42578125" style="29" customWidth="1"/>
    <col min="15118" max="15120" width="11.140625" style="29" customWidth="1"/>
    <col min="15121" max="15121" width="12.28515625" style="29" customWidth="1"/>
    <col min="15122" max="15122" width="13" style="29" customWidth="1"/>
    <col min="15123" max="15123" width="11.42578125" style="29" customWidth="1"/>
    <col min="15124" max="15124" width="11.140625" style="29" customWidth="1"/>
    <col min="15125" max="15125" width="12.28515625" style="29" customWidth="1"/>
    <col min="15126" max="15126" width="10.42578125" style="29" customWidth="1"/>
    <col min="15127" max="15127" width="13.7109375" style="29" customWidth="1"/>
    <col min="15128" max="15128" width="17.28515625" style="29" customWidth="1"/>
    <col min="15129" max="15129" width="13.42578125" style="29" customWidth="1"/>
    <col min="15130" max="15366" width="9.140625" style="29"/>
    <col min="15367" max="15367" width="10.140625" style="29" customWidth="1"/>
    <col min="15368" max="15371" width="9.140625" style="29"/>
    <col min="15372" max="15372" width="13.7109375" style="29" customWidth="1"/>
    <col min="15373" max="15373" width="12.42578125" style="29" customWidth="1"/>
    <col min="15374" max="15376" width="11.140625" style="29" customWidth="1"/>
    <col min="15377" max="15377" width="12.28515625" style="29" customWidth="1"/>
    <col min="15378" max="15378" width="13" style="29" customWidth="1"/>
    <col min="15379" max="15379" width="11.42578125" style="29" customWidth="1"/>
    <col min="15380" max="15380" width="11.140625" style="29" customWidth="1"/>
    <col min="15381" max="15381" width="12.28515625" style="29" customWidth="1"/>
    <col min="15382" max="15382" width="10.42578125" style="29" customWidth="1"/>
    <col min="15383" max="15383" width="13.7109375" style="29" customWidth="1"/>
    <col min="15384" max="15384" width="17.28515625" style="29" customWidth="1"/>
    <col min="15385" max="15385" width="13.42578125" style="29" customWidth="1"/>
    <col min="15386" max="15622" width="9.140625" style="29"/>
    <col min="15623" max="15623" width="10.140625" style="29" customWidth="1"/>
    <col min="15624" max="15627" width="9.140625" style="29"/>
    <col min="15628" max="15628" width="13.7109375" style="29" customWidth="1"/>
    <col min="15629" max="15629" width="12.42578125" style="29" customWidth="1"/>
    <col min="15630" max="15632" width="11.140625" style="29" customWidth="1"/>
    <col min="15633" max="15633" width="12.28515625" style="29" customWidth="1"/>
    <col min="15634" max="15634" width="13" style="29" customWidth="1"/>
    <col min="15635" max="15635" width="11.42578125" style="29" customWidth="1"/>
    <col min="15636" max="15636" width="11.140625" style="29" customWidth="1"/>
    <col min="15637" max="15637" width="12.28515625" style="29" customWidth="1"/>
    <col min="15638" max="15638" width="10.42578125" style="29" customWidth="1"/>
    <col min="15639" max="15639" width="13.7109375" style="29" customWidth="1"/>
    <col min="15640" max="15640" width="17.28515625" style="29" customWidth="1"/>
    <col min="15641" max="15641" width="13.42578125" style="29" customWidth="1"/>
    <col min="15642" max="15878" width="9.140625" style="29"/>
    <col min="15879" max="15879" width="10.140625" style="29" customWidth="1"/>
    <col min="15880" max="15883" width="9.140625" style="29"/>
    <col min="15884" max="15884" width="13.7109375" style="29" customWidth="1"/>
    <col min="15885" max="15885" width="12.42578125" style="29" customWidth="1"/>
    <col min="15886" max="15888" width="11.140625" style="29" customWidth="1"/>
    <col min="15889" max="15889" width="12.28515625" style="29" customWidth="1"/>
    <col min="15890" max="15890" width="13" style="29" customWidth="1"/>
    <col min="15891" max="15891" width="11.42578125" style="29" customWidth="1"/>
    <col min="15892" max="15892" width="11.140625" style="29" customWidth="1"/>
    <col min="15893" max="15893" width="12.28515625" style="29" customWidth="1"/>
    <col min="15894" max="15894" width="10.42578125" style="29" customWidth="1"/>
    <col min="15895" max="15895" width="13.7109375" style="29" customWidth="1"/>
    <col min="15896" max="15896" width="17.28515625" style="29" customWidth="1"/>
    <col min="15897" max="15897" width="13.42578125" style="29" customWidth="1"/>
    <col min="15898" max="16134" width="9.140625" style="29"/>
    <col min="16135" max="16135" width="10.140625" style="29" customWidth="1"/>
    <col min="16136" max="16139" width="9.140625" style="29"/>
    <col min="16140" max="16140" width="13.7109375" style="29" customWidth="1"/>
    <col min="16141" max="16141" width="12.42578125" style="29" customWidth="1"/>
    <col min="16142" max="16144" width="11.140625" style="29" customWidth="1"/>
    <col min="16145" max="16145" width="12.28515625" style="29" customWidth="1"/>
    <col min="16146" max="16146" width="13" style="29" customWidth="1"/>
    <col min="16147" max="16147" width="11.42578125" style="29" customWidth="1"/>
    <col min="16148" max="16148" width="11.140625" style="29" customWidth="1"/>
    <col min="16149" max="16149" width="12.28515625" style="29" customWidth="1"/>
    <col min="16150" max="16150" width="10.42578125" style="29" customWidth="1"/>
    <col min="16151" max="16151" width="13.7109375" style="29" customWidth="1"/>
    <col min="16152" max="16152" width="17.28515625" style="29" customWidth="1"/>
    <col min="16153" max="16153" width="13.42578125" style="29" customWidth="1"/>
    <col min="16154" max="16384" width="9.140625" style="29"/>
  </cols>
  <sheetData>
    <row r="21" spans="2:25" ht="31.5">
      <c r="S21" s="27">
        <v>0.9</v>
      </c>
      <c r="T21" s="26" t="s">
        <v>21</v>
      </c>
      <c r="U21" s="27">
        <v>0.8</v>
      </c>
      <c r="V21" s="26" t="s">
        <v>21</v>
      </c>
      <c r="W21" s="27">
        <v>0.99</v>
      </c>
      <c r="X21" s="30" t="s">
        <v>10</v>
      </c>
      <c r="Y21" s="31">
        <f>S21*U21*W21</f>
        <v>0.7128000000000001</v>
      </c>
    </row>
    <row r="22" spans="2:25" ht="14.45" customHeight="1"/>
    <row r="23" spans="2:25" ht="14.45" customHeight="1"/>
    <row r="24" spans="2:25" ht="14.45" customHeight="1"/>
    <row r="25" spans="2:25" ht="39.75" customHeight="1">
      <c r="S25" s="27">
        <v>0.9</v>
      </c>
      <c r="T25" s="26" t="s">
        <v>21</v>
      </c>
      <c r="U25" s="27">
        <v>0.8</v>
      </c>
      <c r="V25" s="26" t="s">
        <v>21</v>
      </c>
      <c r="W25" s="27">
        <v>0.99</v>
      </c>
    </row>
    <row r="26" spans="2:25" ht="33.6" customHeight="1"/>
    <row r="27" spans="2:25" ht="14.45" customHeight="1"/>
    <row r="28" spans="2:25" ht="37.15" customHeight="1">
      <c r="S28" s="32">
        <v>0.9</v>
      </c>
      <c r="U28" s="33">
        <v>0.8</v>
      </c>
    </row>
    <row r="29" spans="2:25" ht="21" customHeight="1">
      <c r="B29" s="34"/>
      <c r="C29" s="34"/>
      <c r="D29" s="34"/>
      <c r="E29" s="34"/>
      <c r="F29" s="34"/>
      <c r="I29" s="34"/>
      <c r="J29" s="34"/>
      <c r="K29" s="34"/>
      <c r="L29" s="34"/>
    </row>
    <row r="30" spans="2:25" ht="15" customHeight="1">
      <c r="B30" s="34"/>
      <c r="C30" s="34"/>
      <c r="D30" s="34"/>
      <c r="E30" s="34"/>
      <c r="F30" s="34"/>
      <c r="I30" s="34"/>
      <c r="J30" s="34"/>
      <c r="K30" s="34"/>
      <c r="L30" s="34"/>
      <c r="S30" s="25"/>
      <c r="T30" s="25"/>
      <c r="U30" s="25"/>
      <c r="V30" s="25"/>
      <c r="W30" s="25"/>
      <c r="X30" s="25"/>
      <c r="Y30" s="25"/>
    </row>
    <row r="31" spans="2:25" ht="33.75" customHeight="1">
      <c r="B31" s="34"/>
      <c r="C31" s="34"/>
      <c r="D31" s="34"/>
      <c r="E31" s="34"/>
      <c r="F31" s="34"/>
      <c r="G31" s="34"/>
      <c r="H31" s="34"/>
      <c r="I31" s="34"/>
      <c r="J31" s="34"/>
      <c r="K31" s="34"/>
      <c r="L31" s="34"/>
      <c r="S31" s="27">
        <f>0.9+(1-0.9)*0.9</f>
        <v>0.99</v>
      </c>
      <c r="T31" s="26" t="s">
        <v>21</v>
      </c>
      <c r="U31" s="27">
        <f>0.8+(1-0.8)*0.8</f>
        <v>0.96</v>
      </c>
      <c r="V31" s="26" t="s">
        <v>21</v>
      </c>
      <c r="W31" s="27">
        <v>0.99</v>
      </c>
      <c r="X31" s="30" t="s">
        <v>10</v>
      </c>
      <c r="Y31" s="31">
        <f>S31*U31*W31</f>
        <v>0.94089599999999995</v>
      </c>
    </row>
    <row r="32" spans="2:25" ht="15" customHeight="1">
      <c r="B32" s="34"/>
      <c r="C32" s="34"/>
      <c r="D32" s="34"/>
      <c r="E32" s="34"/>
      <c r="F32" s="34"/>
      <c r="G32" s="34"/>
      <c r="H32" s="34"/>
      <c r="I32" s="34"/>
      <c r="J32" s="34"/>
      <c r="K32" s="34"/>
      <c r="L32" s="34"/>
    </row>
    <row r="33" spans="2:20" ht="20.25" customHeight="1">
      <c r="B33" s="34"/>
      <c r="C33" s="34"/>
      <c r="D33" s="34"/>
      <c r="E33" s="34"/>
      <c r="F33" s="34"/>
      <c r="G33" s="35">
        <v>121</v>
      </c>
      <c r="H33" s="36"/>
      <c r="I33" s="34"/>
      <c r="J33" s="34"/>
      <c r="K33" s="34"/>
      <c r="L33" s="34"/>
    </row>
    <row r="34" spans="2:20" ht="28.5" customHeight="1">
      <c r="B34" s="34"/>
      <c r="C34" s="34"/>
      <c r="D34" s="34"/>
      <c r="E34" s="34"/>
      <c r="F34" s="34"/>
      <c r="I34" s="34"/>
      <c r="J34" s="34"/>
      <c r="K34" s="34"/>
      <c r="L34" s="34"/>
    </row>
    <row r="35" spans="2:20" ht="20.25" customHeight="1">
      <c r="C35" s="37"/>
      <c r="D35" s="37"/>
      <c r="E35" s="37"/>
      <c r="F35" s="37"/>
      <c r="G35" s="34"/>
      <c r="H35" s="34"/>
      <c r="I35" s="34">
        <v>2000</v>
      </c>
      <c r="J35" s="38"/>
      <c r="K35" s="34"/>
      <c r="L35" s="34"/>
      <c r="M35" s="34"/>
    </row>
    <row r="36" spans="2:20">
      <c r="C36" s="34"/>
      <c r="D36" s="34"/>
      <c r="E36" s="34"/>
      <c r="F36" s="34"/>
      <c r="G36" s="34"/>
      <c r="H36" s="34">
        <v>1</v>
      </c>
      <c r="I36" s="34"/>
      <c r="J36" s="34"/>
      <c r="K36" s="34"/>
      <c r="L36" s="34"/>
      <c r="M36" s="34"/>
    </row>
    <row r="37" spans="2:20">
      <c r="C37" s="34"/>
      <c r="D37" s="34"/>
      <c r="E37" s="34"/>
      <c r="F37" s="34"/>
      <c r="G37" s="34"/>
      <c r="H37" s="34"/>
      <c r="I37" s="34"/>
      <c r="J37" s="34"/>
      <c r="K37" s="34"/>
      <c r="L37" s="34"/>
      <c r="M37" s="34"/>
    </row>
    <row r="38" spans="2:20" ht="25.5" customHeight="1">
      <c r="C38" s="34"/>
      <c r="D38" s="34"/>
      <c r="E38" s="34"/>
      <c r="F38" s="34"/>
      <c r="G38" s="34"/>
      <c r="H38" s="34"/>
      <c r="I38" s="34"/>
      <c r="J38" s="34"/>
      <c r="K38" s="258"/>
      <c r="L38" s="34"/>
      <c r="M38" s="34"/>
    </row>
    <row r="39" spans="2:20" ht="25.5" customHeight="1">
      <c r="C39" s="34"/>
      <c r="D39" s="34"/>
      <c r="E39" s="34"/>
      <c r="F39" s="34"/>
      <c r="G39" s="34"/>
      <c r="H39" s="34"/>
      <c r="I39" s="34"/>
      <c r="J39" s="34"/>
      <c r="K39" s="258"/>
      <c r="L39" s="34"/>
      <c r="M39" s="34"/>
    </row>
    <row r="40" spans="2:20" ht="27.75" customHeight="1">
      <c r="C40" s="34"/>
      <c r="D40" s="34"/>
      <c r="E40" s="259"/>
      <c r="F40" s="259"/>
      <c r="G40" s="259"/>
      <c r="H40" s="259"/>
      <c r="I40" s="34"/>
      <c r="J40" s="34"/>
      <c r="K40" s="34"/>
      <c r="L40" s="34"/>
      <c r="M40" s="34"/>
    </row>
    <row r="41" spans="2:20" ht="27" customHeight="1">
      <c r="C41" s="34"/>
      <c r="D41" s="34"/>
      <c r="E41" s="259"/>
      <c r="F41" s="259"/>
      <c r="G41" s="259"/>
      <c r="H41" s="259"/>
      <c r="I41" s="34"/>
      <c r="J41" s="34"/>
      <c r="K41" s="34"/>
      <c r="L41" s="34"/>
      <c r="M41" s="34"/>
      <c r="N41" s="34"/>
      <c r="O41" s="34"/>
      <c r="P41" s="34"/>
    </row>
    <row r="42" spans="2:20" ht="15" customHeight="1">
      <c r="C42" s="34"/>
      <c r="D42" s="34"/>
      <c r="E42" s="34"/>
      <c r="F42" s="34"/>
      <c r="G42" s="34"/>
      <c r="H42" s="34"/>
      <c r="I42" s="34"/>
      <c r="J42" s="34"/>
      <c r="K42" s="34"/>
      <c r="L42" s="34"/>
      <c r="M42" s="39"/>
      <c r="N42" s="40">
        <v>75</v>
      </c>
      <c r="O42" s="40"/>
      <c r="P42" s="40"/>
    </row>
    <row r="43" spans="2:20">
      <c r="M43" s="39"/>
      <c r="N43" s="40">
        <v>45</v>
      </c>
      <c r="O43" s="40"/>
      <c r="P43" s="40"/>
      <c r="Q43" s="40"/>
      <c r="R43" s="40">
        <v>37</v>
      </c>
      <c r="S43" s="39"/>
      <c r="T43" s="39"/>
    </row>
    <row r="44" spans="2:20">
      <c r="M44" s="39"/>
      <c r="N44" s="40">
        <v>25</v>
      </c>
      <c r="O44" s="40"/>
      <c r="P44" s="40"/>
      <c r="Q44" s="40"/>
      <c r="R44" s="40">
        <v>43</v>
      </c>
      <c r="S44" s="39"/>
      <c r="T44" s="39"/>
    </row>
    <row r="45" spans="2:20">
      <c r="M45" s="39"/>
      <c r="N45" s="40">
        <v>100</v>
      </c>
      <c r="O45" s="40"/>
      <c r="P45" s="40"/>
      <c r="Q45" s="40"/>
      <c r="R45" s="40">
        <v>61</v>
      </c>
      <c r="S45" s="39"/>
      <c r="T45" s="39"/>
    </row>
    <row r="46" spans="2:20">
      <c r="M46" s="39"/>
      <c r="N46" s="40">
        <v>100</v>
      </c>
      <c r="O46" s="40"/>
      <c r="P46" s="40"/>
      <c r="Q46" s="40"/>
      <c r="R46" s="40">
        <v>30</v>
      </c>
      <c r="S46" s="39"/>
      <c r="T46" s="39"/>
    </row>
    <row r="47" spans="2:20">
      <c r="M47" s="39"/>
      <c r="N47" s="41"/>
      <c r="O47" s="41"/>
      <c r="P47" s="41"/>
      <c r="Q47" s="41"/>
      <c r="R47" s="39"/>
      <c r="S47" s="39"/>
      <c r="T47" s="39"/>
    </row>
    <row r="48" spans="2:20">
      <c r="M48" s="39"/>
      <c r="N48" s="41"/>
      <c r="O48" s="41"/>
      <c r="P48" s="41"/>
      <c r="Q48" s="41"/>
      <c r="R48" s="39"/>
      <c r="S48" s="39"/>
      <c r="T48" s="39"/>
    </row>
    <row r="51" spans="22:22">
      <c r="V51" s="42"/>
    </row>
  </sheetData>
  <mergeCells count="3">
    <mergeCell ref="K38:K39"/>
    <mergeCell ref="E40:F41"/>
    <mergeCell ref="G40:H41"/>
  </mergeCells>
  <pageMargins left="0.7" right="0.7" top="0.75" bottom="0.75" header="0.3" footer="0.3"/>
  <pageSetup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B16:AF49"/>
  <sheetViews>
    <sheetView topLeftCell="B1" zoomScale="50" zoomScaleNormal="50" workbookViewId="0">
      <selection activeCell="Z54" sqref="Z54"/>
    </sheetView>
  </sheetViews>
  <sheetFormatPr defaultColWidth="9.140625" defaultRowHeight="15"/>
  <cols>
    <col min="1" max="6" width="9.140625" style="1"/>
    <col min="7" max="7" width="10.140625" style="1" customWidth="1"/>
    <col min="8" max="11" width="9.140625" style="1"/>
    <col min="12" max="12" width="13.7109375" style="1" customWidth="1"/>
    <col min="13" max="13" width="12.28515625" style="1" customWidth="1"/>
    <col min="14" max="14" width="13" style="1" customWidth="1"/>
    <col min="15" max="15" width="16.42578125" style="1" customWidth="1"/>
    <col min="16" max="16" width="15.42578125" style="1" customWidth="1"/>
    <col min="17" max="16384" width="9.140625" style="1"/>
  </cols>
  <sheetData>
    <row r="16" spans="15:17">
      <c r="O16" s="262" t="s">
        <v>28</v>
      </c>
      <c r="P16" s="267" t="s">
        <v>33</v>
      </c>
      <c r="Q16" s="267"/>
    </row>
    <row r="17" spans="2:17" ht="15" customHeight="1">
      <c r="O17" s="263"/>
      <c r="P17" s="268"/>
      <c r="Q17" s="268"/>
    </row>
    <row r="18" spans="2:17" ht="15" customHeight="1">
      <c r="O18" s="263"/>
      <c r="P18" s="268"/>
      <c r="Q18" s="268"/>
    </row>
    <row r="19" spans="2:17" ht="15" customHeight="1">
      <c r="O19" s="263"/>
      <c r="P19" s="268"/>
      <c r="Q19" s="268"/>
    </row>
    <row r="20" spans="2:17" ht="15" customHeight="1">
      <c r="O20" s="263"/>
      <c r="P20" s="268"/>
      <c r="Q20" s="268"/>
    </row>
    <row r="21" spans="2:17" ht="15" customHeight="1">
      <c r="O21" s="263"/>
      <c r="P21" s="268"/>
      <c r="Q21" s="268"/>
    </row>
    <row r="22" spans="2:17" ht="22.5" customHeight="1">
      <c r="O22" s="264"/>
      <c r="P22" s="269"/>
      <c r="Q22" s="269"/>
    </row>
    <row r="23" spans="2:17" ht="24.6" customHeight="1">
      <c r="O23" s="55">
        <v>1</v>
      </c>
      <c r="P23" s="270">
        <v>16.100000000000001</v>
      </c>
      <c r="Q23" s="271"/>
    </row>
    <row r="24" spans="2:17" ht="24.6" customHeight="1">
      <c r="O24" s="55">
        <v>2</v>
      </c>
      <c r="P24" s="265">
        <v>16.8</v>
      </c>
      <c r="Q24" s="266"/>
    </row>
    <row r="25" spans="2:17" ht="21" customHeight="1">
      <c r="O25" s="55">
        <v>3</v>
      </c>
      <c r="P25" s="265">
        <v>15.5</v>
      </c>
      <c r="Q25" s="266"/>
    </row>
    <row r="26" spans="2:17" ht="20.45" customHeight="1">
      <c r="O26" s="55">
        <v>4</v>
      </c>
      <c r="P26" s="265">
        <v>16.5</v>
      </c>
      <c r="Q26" s="266"/>
    </row>
    <row r="27" spans="2:17" ht="23.45" customHeight="1">
      <c r="O27" s="55">
        <v>5</v>
      </c>
      <c r="P27" s="265">
        <v>16.5</v>
      </c>
      <c r="Q27" s="266"/>
    </row>
    <row r="28" spans="2:17" ht="30" customHeight="1">
      <c r="B28" s="3"/>
      <c r="C28" s="3"/>
      <c r="D28" s="3"/>
      <c r="O28" s="55">
        <v>6</v>
      </c>
      <c r="P28" s="265">
        <v>16.399999999999999</v>
      </c>
      <c r="Q28" s="266"/>
    </row>
    <row r="29" spans="2:17" ht="20.45" customHeight="1">
      <c r="B29" s="3"/>
      <c r="C29" s="3"/>
      <c r="D29" s="3"/>
      <c r="I29" s="3"/>
      <c r="J29" s="3"/>
      <c r="K29" s="3"/>
      <c r="L29" s="3"/>
      <c r="O29" s="55">
        <v>7</v>
      </c>
      <c r="P29" s="265">
        <v>15.2</v>
      </c>
      <c r="Q29" s="266"/>
    </row>
    <row r="30" spans="2:17" ht="24" customHeight="1">
      <c r="B30" s="3"/>
      <c r="C30" s="3"/>
      <c r="D30" s="3"/>
      <c r="I30" s="3"/>
      <c r="J30" s="3"/>
      <c r="K30" s="3"/>
      <c r="L30" s="3"/>
      <c r="O30" s="55">
        <v>8</v>
      </c>
      <c r="P30" s="265">
        <v>16.399999999999999</v>
      </c>
      <c r="Q30" s="266"/>
    </row>
    <row r="31" spans="2:17" ht="23.25" customHeight="1">
      <c r="B31" s="3"/>
      <c r="C31" s="3"/>
      <c r="D31" s="3"/>
      <c r="I31" s="3"/>
      <c r="J31" s="3"/>
      <c r="K31" s="3"/>
      <c r="L31" s="3"/>
      <c r="O31" s="55">
        <v>9</v>
      </c>
      <c r="P31" s="265">
        <v>16.3</v>
      </c>
      <c r="Q31" s="266"/>
    </row>
    <row r="32" spans="2:17" ht="26.45" customHeight="1">
      <c r="B32" s="3"/>
      <c r="C32" s="3"/>
      <c r="D32" s="3"/>
      <c r="I32" s="3"/>
      <c r="J32" s="3"/>
      <c r="K32" s="3"/>
      <c r="L32" s="3"/>
      <c r="O32" s="55">
        <v>10</v>
      </c>
      <c r="P32" s="265">
        <v>14.8</v>
      </c>
      <c r="Q32" s="266"/>
    </row>
    <row r="33" spans="2:32" ht="24.75" customHeight="1">
      <c r="B33" s="3"/>
      <c r="C33" s="3"/>
      <c r="D33" s="3"/>
      <c r="I33" s="3"/>
      <c r="J33" s="3"/>
      <c r="K33" s="3"/>
      <c r="L33" s="3"/>
      <c r="O33" s="55">
        <v>11</v>
      </c>
      <c r="P33" s="265">
        <v>14.2</v>
      </c>
      <c r="Q33" s="266"/>
    </row>
    <row r="34" spans="2:32" ht="23.25" customHeight="1">
      <c r="B34" s="3"/>
      <c r="C34" s="3"/>
      <c r="D34" s="3"/>
      <c r="I34" s="3"/>
      <c r="J34" s="3"/>
      <c r="K34" s="3"/>
      <c r="L34" s="3"/>
      <c r="O34" s="55">
        <v>12</v>
      </c>
      <c r="P34" s="265">
        <v>17.3</v>
      </c>
      <c r="Q34" s="266"/>
      <c r="R34" s="56">
        <f>SUM(P26:P34)/9</f>
        <v>15.955555555555556</v>
      </c>
      <c r="S34" s="57" t="s">
        <v>1</v>
      </c>
    </row>
    <row r="35" spans="2:32" ht="25.5" customHeight="1">
      <c r="C35" s="8"/>
      <c r="D35" s="8"/>
      <c r="I35" s="3">
        <v>2000</v>
      </c>
      <c r="J35" s="2"/>
      <c r="K35" s="3"/>
      <c r="L35" s="3"/>
      <c r="M35" s="3"/>
      <c r="N35" s="3"/>
      <c r="O35" s="4"/>
      <c r="P35" s="4"/>
    </row>
    <row r="36" spans="2:32">
      <c r="C36" s="3"/>
      <c r="D36" s="3"/>
      <c r="I36" s="3"/>
      <c r="J36" s="3"/>
      <c r="K36" s="3"/>
      <c r="L36" s="3"/>
      <c r="M36" s="3"/>
      <c r="N36" s="3"/>
    </row>
    <row r="37" spans="2:32" ht="15" customHeight="1">
      <c r="C37" s="3"/>
      <c r="D37" s="3"/>
      <c r="I37" s="3"/>
      <c r="J37" s="3"/>
      <c r="K37" s="3"/>
      <c r="L37" s="3"/>
      <c r="M37" s="3"/>
      <c r="N37" s="3"/>
      <c r="AC37" s="260" t="s">
        <v>29</v>
      </c>
      <c r="AD37" s="260"/>
      <c r="AE37" s="261">
        <f>16+3*(1/SQRT(9))</f>
        <v>17</v>
      </c>
      <c r="AF37" s="261"/>
    </row>
    <row r="38" spans="2:32" ht="15" customHeight="1">
      <c r="C38" s="3"/>
      <c r="D38" s="3"/>
      <c r="I38" s="3"/>
      <c r="J38" s="3"/>
      <c r="K38" s="3"/>
      <c r="L38" s="3"/>
      <c r="M38" s="3"/>
      <c r="N38" s="3"/>
      <c r="AC38" s="260"/>
      <c r="AD38" s="260"/>
      <c r="AE38" s="261"/>
      <c r="AF38" s="261"/>
    </row>
    <row r="39" spans="2:32" ht="25.5" customHeight="1">
      <c r="C39" s="3"/>
      <c r="D39" s="3"/>
      <c r="I39" s="3"/>
      <c r="J39" s="3"/>
      <c r="K39" s="176"/>
      <c r="L39" s="3"/>
      <c r="M39" s="3"/>
      <c r="N39" s="3"/>
      <c r="AC39" s="260"/>
      <c r="AD39" s="260"/>
      <c r="AE39" s="261"/>
      <c r="AF39" s="261"/>
    </row>
    <row r="40" spans="2:32" ht="30.75" customHeight="1">
      <c r="C40" s="3"/>
      <c r="D40" s="3"/>
      <c r="I40" s="3"/>
      <c r="J40" s="3"/>
      <c r="K40" s="176"/>
      <c r="L40" s="3"/>
      <c r="M40" s="3"/>
      <c r="N40" s="3"/>
    </row>
    <row r="41" spans="2:32" ht="20.45" customHeight="1">
      <c r="C41" s="3"/>
      <c r="D41" s="3"/>
      <c r="E41" s="3"/>
      <c r="H41" s="3"/>
      <c r="I41" s="3"/>
      <c r="J41" s="3"/>
      <c r="K41" s="3"/>
      <c r="L41" s="3"/>
      <c r="M41" s="3"/>
      <c r="N41" s="3"/>
    </row>
    <row r="42" spans="2:32" ht="21" customHeight="1">
      <c r="C42" s="3"/>
      <c r="D42" s="3"/>
      <c r="E42" s="3"/>
      <c r="H42" s="3"/>
      <c r="I42" s="3"/>
      <c r="J42" s="3"/>
      <c r="K42" s="3"/>
      <c r="L42" s="3"/>
      <c r="M42" s="3"/>
      <c r="N42" s="3"/>
    </row>
    <row r="43" spans="2:32" ht="21" customHeight="1">
      <c r="C43" s="3"/>
      <c r="D43" s="3"/>
      <c r="E43" s="3"/>
      <c r="H43" s="3"/>
      <c r="I43" s="3"/>
      <c r="J43" s="3"/>
      <c r="K43" s="3"/>
      <c r="L43" s="3"/>
      <c r="M43" s="6"/>
      <c r="N43" s="6">
        <v>98</v>
      </c>
    </row>
    <row r="44" spans="2:32" ht="19.149999999999999" customHeight="1">
      <c r="E44" s="3"/>
      <c r="H44" s="3"/>
      <c r="I44" s="3"/>
      <c r="J44" s="3"/>
      <c r="M44" s="6"/>
      <c r="N44" s="6">
        <v>37</v>
      </c>
    </row>
    <row r="45" spans="2:32" ht="15" customHeight="1">
      <c r="AC45" s="260" t="s">
        <v>27</v>
      </c>
      <c r="AD45" s="260"/>
      <c r="AE45" s="261">
        <f>16-3*(1/SQRT(9))</f>
        <v>15</v>
      </c>
      <c r="AF45" s="261"/>
    </row>
    <row r="46" spans="2:32" ht="15" customHeight="1">
      <c r="AC46" s="260"/>
      <c r="AD46" s="260"/>
      <c r="AE46" s="261"/>
      <c r="AF46" s="261"/>
    </row>
    <row r="47" spans="2:32">
      <c r="AC47" s="260"/>
      <c r="AD47" s="260"/>
      <c r="AE47" s="261"/>
      <c r="AF47" s="261"/>
    </row>
    <row r="48" spans="2:32">
      <c r="AC48" s="260"/>
      <c r="AD48" s="260"/>
      <c r="AE48" s="261"/>
      <c r="AF48" s="261"/>
    </row>
    <row r="49" spans="23:24">
      <c r="W49" s="28"/>
      <c r="X49" s="28"/>
    </row>
  </sheetData>
  <mergeCells count="19">
    <mergeCell ref="K39:K40"/>
    <mergeCell ref="P23:Q23"/>
    <mergeCell ref="P24:Q24"/>
    <mergeCell ref="P25:Q25"/>
    <mergeCell ref="P34:Q34"/>
    <mergeCell ref="AC37:AD39"/>
    <mergeCell ref="AE37:AF39"/>
    <mergeCell ref="AC45:AD48"/>
    <mergeCell ref="AE45:AF48"/>
    <mergeCell ref="O16:O22"/>
    <mergeCell ref="P31:Q31"/>
    <mergeCell ref="P32:Q32"/>
    <mergeCell ref="P33:Q33"/>
    <mergeCell ref="P26:Q26"/>
    <mergeCell ref="P27:Q27"/>
    <mergeCell ref="P28:Q28"/>
    <mergeCell ref="P29:Q29"/>
    <mergeCell ref="P30:Q30"/>
    <mergeCell ref="P16:Q22"/>
  </mergeCells>
  <pageMargins left="0.7" right="0.7" top="0.75" bottom="0.75" header="0.3" footer="0.3"/>
  <pageSetup scale="32"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6:AD44"/>
  <sheetViews>
    <sheetView zoomScale="60" zoomScaleNormal="60" workbookViewId="0"/>
  </sheetViews>
  <sheetFormatPr defaultColWidth="9.140625" defaultRowHeight="15"/>
  <cols>
    <col min="1" max="6" width="9.140625" style="1"/>
    <col min="7" max="7" width="10.140625" style="1" bestFit="1" customWidth="1"/>
    <col min="8" max="11" width="9.140625" style="1"/>
    <col min="12" max="12" width="13.7109375" style="1" customWidth="1"/>
    <col min="13" max="13" width="12.28515625" style="1" customWidth="1"/>
    <col min="14" max="15" width="13" style="1" customWidth="1"/>
    <col min="16" max="16" width="11.5703125" style="1" customWidth="1"/>
    <col min="17" max="17" width="11.140625" style="1" customWidth="1"/>
    <col min="18" max="16384" width="9.140625" style="1"/>
  </cols>
  <sheetData>
    <row r="16" spans="16:30">
      <c r="P16"/>
      <c r="Q16"/>
      <c r="R16"/>
      <c r="S16"/>
      <c r="T16"/>
      <c r="U16"/>
      <c r="V16"/>
      <c r="W16"/>
      <c r="X16"/>
      <c r="Y16"/>
      <c r="Z16"/>
      <c r="AA16"/>
      <c r="AB16"/>
      <c r="AC16"/>
      <c r="AD16"/>
    </row>
    <row r="17" spans="2:30">
      <c r="P17"/>
      <c r="Q17"/>
      <c r="R17"/>
      <c r="S17"/>
      <c r="T17"/>
      <c r="U17"/>
      <c r="V17"/>
      <c r="W17"/>
      <c r="X17"/>
      <c r="Y17"/>
      <c r="Z17"/>
      <c r="AA17"/>
      <c r="AB17"/>
      <c r="AC17"/>
      <c r="AD17"/>
    </row>
    <row r="18" spans="2:30">
      <c r="P18"/>
      <c r="Q18"/>
      <c r="R18"/>
      <c r="S18"/>
      <c r="T18"/>
      <c r="U18"/>
      <c r="V18"/>
      <c r="W18"/>
      <c r="X18"/>
      <c r="Y18"/>
      <c r="Z18"/>
      <c r="AA18"/>
      <c r="AB18"/>
      <c r="AC18"/>
      <c r="AD18"/>
    </row>
    <row r="19" spans="2:30">
      <c r="P19"/>
      <c r="Q19"/>
      <c r="R19"/>
      <c r="S19"/>
      <c r="T19"/>
      <c r="U19"/>
      <c r="V19"/>
      <c r="W19"/>
      <c r="X19"/>
      <c r="Y19"/>
      <c r="Z19"/>
      <c r="AA19"/>
      <c r="AB19"/>
      <c r="AC19"/>
      <c r="AD19"/>
    </row>
    <row r="20" spans="2:30">
      <c r="P20"/>
      <c r="Q20"/>
      <c r="R20"/>
      <c r="S20"/>
      <c r="T20"/>
      <c r="U20"/>
      <c r="V20"/>
      <c r="W20"/>
      <c r="X20"/>
      <c r="Y20"/>
      <c r="Z20"/>
      <c r="AA20"/>
      <c r="AB20"/>
      <c r="AC20"/>
      <c r="AD20"/>
    </row>
    <row r="21" spans="2:30">
      <c r="P21"/>
      <c r="Q21"/>
      <c r="R21"/>
      <c r="S21"/>
      <c r="T21"/>
      <c r="U21"/>
      <c r="V21"/>
      <c r="W21"/>
      <c r="X21"/>
      <c r="Y21"/>
      <c r="Z21"/>
      <c r="AA21"/>
      <c r="AB21"/>
      <c r="AC21"/>
      <c r="AD21"/>
    </row>
    <row r="22" spans="2:30">
      <c r="P22"/>
      <c r="Q22"/>
      <c r="R22"/>
      <c r="S22"/>
      <c r="T22"/>
      <c r="U22"/>
      <c r="V22"/>
      <c r="W22"/>
      <c r="X22"/>
      <c r="Y22"/>
      <c r="Z22"/>
      <c r="AA22"/>
      <c r="AB22"/>
      <c r="AC22"/>
      <c r="AD22"/>
    </row>
    <row r="23" spans="2:30" ht="24.6" customHeight="1">
      <c r="P23"/>
      <c r="Q23"/>
      <c r="R23"/>
      <c r="S23"/>
      <c r="T23"/>
      <c r="U23"/>
      <c r="V23"/>
      <c r="W23"/>
      <c r="X23"/>
      <c r="Y23"/>
      <c r="Z23"/>
      <c r="AA23"/>
      <c r="AB23"/>
      <c r="AC23"/>
      <c r="AD23"/>
    </row>
    <row r="24" spans="2:30" ht="24.6" customHeight="1">
      <c r="M24" s="115" t="s">
        <v>6</v>
      </c>
      <c r="N24" s="115" t="s">
        <v>1</v>
      </c>
      <c r="P24"/>
      <c r="Q24"/>
      <c r="R24"/>
      <c r="S24"/>
      <c r="T24"/>
      <c r="U24"/>
      <c r="V24"/>
      <c r="W24"/>
      <c r="X24"/>
      <c r="Y24"/>
      <c r="Z24"/>
      <c r="AA24"/>
      <c r="AB24"/>
      <c r="AC24"/>
      <c r="AD24"/>
    </row>
    <row r="25" spans="2:30" ht="21" customHeight="1">
      <c r="M25" s="11">
        <v>1</v>
      </c>
      <c r="N25" s="11">
        <v>16.100000000000001</v>
      </c>
      <c r="P25"/>
      <c r="Q25"/>
      <c r="R25"/>
      <c r="S25"/>
      <c r="T25"/>
      <c r="U25"/>
      <c r="V25"/>
      <c r="W25"/>
      <c r="X25"/>
      <c r="Y25"/>
      <c r="Z25"/>
      <c r="AA25"/>
      <c r="AB25"/>
      <c r="AC25"/>
      <c r="AD25"/>
    </row>
    <row r="26" spans="2:30" ht="20.45" customHeight="1">
      <c r="M26" s="11">
        <v>2</v>
      </c>
      <c r="N26" s="11">
        <v>16.8</v>
      </c>
      <c r="P26"/>
      <c r="Q26"/>
      <c r="R26"/>
      <c r="S26"/>
      <c r="T26"/>
      <c r="U26"/>
      <c r="V26"/>
      <c r="W26"/>
      <c r="X26"/>
      <c r="Y26"/>
      <c r="Z26"/>
      <c r="AA26"/>
      <c r="AB26"/>
      <c r="AC26"/>
      <c r="AD26"/>
    </row>
    <row r="27" spans="2:30" ht="23.45" customHeight="1">
      <c r="M27" s="11">
        <v>3</v>
      </c>
      <c r="N27" s="11">
        <v>15.5</v>
      </c>
      <c r="P27"/>
      <c r="Q27"/>
      <c r="R27"/>
      <c r="S27"/>
      <c r="T27"/>
      <c r="U27"/>
      <c r="V27"/>
      <c r="W27"/>
      <c r="X27"/>
      <c r="Y27"/>
      <c r="Z27"/>
      <c r="AA27"/>
      <c r="AB27"/>
      <c r="AC27"/>
      <c r="AD27"/>
    </row>
    <row r="28" spans="2:30" ht="30" customHeight="1">
      <c r="B28" s="3"/>
      <c r="C28" s="3"/>
      <c r="D28" s="3"/>
      <c r="M28" s="11">
        <v>4</v>
      </c>
      <c r="N28" s="11">
        <v>16.5</v>
      </c>
      <c r="O28" s="54"/>
      <c r="P28"/>
      <c r="Q28"/>
      <c r="R28"/>
      <c r="S28"/>
      <c r="T28"/>
      <c r="U28"/>
      <c r="V28"/>
      <c r="W28"/>
      <c r="X28"/>
      <c r="Y28"/>
      <c r="Z28"/>
      <c r="AA28"/>
      <c r="AB28"/>
      <c r="AC28"/>
      <c r="AD28"/>
    </row>
    <row r="29" spans="2:30" ht="20.45" customHeight="1">
      <c r="B29" s="3"/>
      <c r="C29" s="3"/>
      <c r="D29" s="3"/>
      <c r="I29" s="3"/>
      <c r="J29" s="3"/>
      <c r="K29" s="3"/>
      <c r="L29" s="3"/>
      <c r="M29" s="11">
        <v>5</v>
      </c>
      <c r="N29" s="11">
        <v>16.5</v>
      </c>
      <c r="O29" s="54"/>
      <c r="P29"/>
      <c r="Q29"/>
      <c r="R29"/>
      <c r="S29"/>
      <c r="T29"/>
      <c r="U29"/>
      <c r="V29"/>
      <c r="W29"/>
      <c r="X29"/>
      <c r="Y29"/>
      <c r="Z29"/>
      <c r="AA29"/>
      <c r="AB29"/>
      <c r="AC29"/>
      <c r="AD29"/>
    </row>
    <row r="30" spans="2:30" ht="24" customHeight="1">
      <c r="B30" s="3"/>
      <c r="C30" s="3"/>
      <c r="D30" s="3"/>
      <c r="I30" s="3"/>
      <c r="J30" s="3"/>
      <c r="K30" s="3"/>
      <c r="L30" s="3"/>
      <c r="M30" s="11">
        <v>6</v>
      </c>
      <c r="N30" s="11">
        <v>16.399999999999999</v>
      </c>
      <c r="O30" s="54"/>
      <c r="P30"/>
      <c r="Q30"/>
      <c r="R30"/>
      <c r="S30"/>
      <c r="T30"/>
      <c r="U30"/>
      <c r="V30"/>
      <c r="W30"/>
      <c r="X30"/>
      <c r="Y30"/>
      <c r="Z30"/>
      <c r="AA30"/>
      <c r="AB30"/>
      <c r="AC30"/>
      <c r="AD30"/>
    </row>
    <row r="31" spans="2:30" ht="23.25" customHeight="1">
      <c r="B31" s="3"/>
      <c r="C31" s="3"/>
      <c r="D31" s="3"/>
      <c r="I31" s="3"/>
      <c r="J31" s="3"/>
      <c r="K31" s="3"/>
      <c r="L31" s="3"/>
      <c r="M31" s="11">
        <v>7</v>
      </c>
      <c r="N31" s="11">
        <v>15.2</v>
      </c>
      <c r="O31" s="54"/>
      <c r="P31"/>
      <c r="Q31"/>
      <c r="R31"/>
      <c r="S31"/>
      <c r="T31"/>
      <c r="U31"/>
      <c r="V31"/>
      <c r="W31"/>
      <c r="X31"/>
      <c r="Y31"/>
      <c r="Z31"/>
      <c r="AA31"/>
      <c r="AB31"/>
      <c r="AC31"/>
      <c r="AD31"/>
    </row>
    <row r="32" spans="2:30" ht="26.45" customHeight="1">
      <c r="B32" s="3"/>
      <c r="C32" s="3"/>
      <c r="D32" s="3"/>
      <c r="I32" s="3"/>
      <c r="J32" s="3"/>
      <c r="K32" s="3"/>
      <c r="L32" s="3"/>
      <c r="M32" s="11">
        <v>8</v>
      </c>
      <c r="N32" s="11">
        <v>16.399999999999999</v>
      </c>
      <c r="O32" s="54"/>
      <c r="P32"/>
      <c r="Q32"/>
      <c r="R32"/>
      <c r="S32"/>
      <c r="T32"/>
      <c r="U32"/>
      <c r="V32"/>
      <c r="W32"/>
      <c r="X32"/>
      <c r="Y32"/>
      <c r="Z32"/>
      <c r="AA32"/>
      <c r="AB32"/>
      <c r="AC32"/>
      <c r="AD32"/>
    </row>
    <row r="33" spans="2:30" ht="24.75" customHeight="1">
      <c r="B33" s="3"/>
      <c r="C33" s="3"/>
      <c r="D33" s="3"/>
      <c r="I33" s="3"/>
      <c r="J33" s="3"/>
      <c r="K33" s="3"/>
      <c r="L33" s="3"/>
      <c r="M33" s="11">
        <v>9</v>
      </c>
      <c r="N33" s="11">
        <v>16.3</v>
      </c>
      <c r="O33" s="54"/>
      <c r="P33"/>
      <c r="Q33"/>
      <c r="R33"/>
      <c r="S33"/>
      <c r="T33"/>
      <c r="U33"/>
      <c r="V33"/>
      <c r="W33"/>
      <c r="X33"/>
      <c r="Y33"/>
      <c r="Z33"/>
      <c r="AA33"/>
      <c r="AB33"/>
      <c r="AC33"/>
      <c r="AD33"/>
    </row>
    <row r="34" spans="2:30" ht="23.25" customHeight="1">
      <c r="B34" s="3"/>
      <c r="C34" s="3"/>
      <c r="D34" s="3"/>
      <c r="I34" s="3"/>
      <c r="J34" s="3"/>
      <c r="K34" s="3"/>
      <c r="L34" s="3"/>
      <c r="M34" s="11">
        <v>10</v>
      </c>
      <c r="N34" s="11">
        <v>14.8</v>
      </c>
      <c r="O34" s="54"/>
      <c r="P34"/>
      <c r="Q34"/>
      <c r="R34"/>
      <c r="S34"/>
      <c r="T34"/>
      <c r="U34"/>
      <c r="V34"/>
      <c r="W34"/>
      <c r="X34"/>
      <c r="Y34"/>
      <c r="Z34"/>
      <c r="AA34"/>
      <c r="AB34"/>
      <c r="AC34"/>
      <c r="AD34"/>
    </row>
    <row r="35" spans="2:30" ht="25.5" customHeight="1">
      <c r="C35" s="8"/>
      <c r="D35" s="8"/>
      <c r="I35" s="3">
        <v>2000</v>
      </c>
      <c r="J35" s="2"/>
      <c r="K35" s="3"/>
      <c r="L35" s="3"/>
      <c r="M35" s="11">
        <v>11</v>
      </c>
      <c r="N35" s="11">
        <v>14.2</v>
      </c>
      <c r="O35" s="54"/>
      <c r="P35"/>
      <c r="Q35"/>
      <c r="R35"/>
      <c r="S35"/>
      <c r="T35"/>
      <c r="U35"/>
      <c r="V35"/>
      <c r="W35"/>
      <c r="X35"/>
      <c r="Y35"/>
      <c r="Z35"/>
      <c r="AA35"/>
      <c r="AB35"/>
      <c r="AC35"/>
      <c r="AD35"/>
    </row>
    <row r="36" spans="2:30" ht="23.25">
      <c r="C36" s="3"/>
      <c r="D36" s="3"/>
      <c r="I36" s="3"/>
      <c r="J36" s="3"/>
      <c r="K36" s="3"/>
      <c r="L36" s="3"/>
      <c r="M36" s="11">
        <v>12</v>
      </c>
      <c r="N36" s="11">
        <v>17.3</v>
      </c>
      <c r="O36" s="54"/>
    </row>
    <row r="37" spans="2:30">
      <c r="C37" s="3"/>
      <c r="D37" s="3"/>
      <c r="I37" s="3"/>
      <c r="J37" s="3"/>
      <c r="K37" s="3"/>
      <c r="L37" s="3"/>
      <c r="M37" s="3"/>
    </row>
    <row r="38" spans="2:30">
      <c r="C38" s="3"/>
      <c r="D38" s="3"/>
      <c r="I38" s="3"/>
      <c r="J38" s="3"/>
      <c r="K38" s="3"/>
      <c r="L38" s="3"/>
      <c r="M38" s="3"/>
    </row>
    <row r="39" spans="2:30" ht="25.5" customHeight="1">
      <c r="C39" s="3"/>
      <c r="D39" s="3"/>
      <c r="I39" s="3"/>
      <c r="J39" s="3"/>
      <c r="K39" s="176"/>
      <c r="L39" s="3"/>
      <c r="M39" s="3"/>
    </row>
    <row r="40" spans="2:30" ht="30.75" customHeight="1">
      <c r="C40" s="3"/>
      <c r="D40" s="3"/>
      <c r="I40" s="3"/>
      <c r="J40" s="3"/>
      <c r="K40" s="176"/>
      <c r="L40" s="3"/>
      <c r="M40" s="3"/>
    </row>
    <row r="41" spans="2:30" ht="20.45" customHeight="1">
      <c r="C41" s="3"/>
      <c r="D41" s="3"/>
      <c r="E41" s="3"/>
      <c r="H41" s="3"/>
      <c r="I41" s="3"/>
      <c r="J41" s="3"/>
      <c r="K41" s="3"/>
      <c r="L41" s="3"/>
      <c r="M41" s="3"/>
    </row>
    <row r="42" spans="2:30" ht="21" customHeight="1">
      <c r="C42" s="3"/>
      <c r="D42" s="3"/>
      <c r="E42" s="3"/>
      <c r="H42" s="3"/>
      <c r="I42" s="3"/>
      <c r="J42" s="3"/>
      <c r="K42" s="3"/>
      <c r="L42" s="3"/>
      <c r="M42" s="3"/>
    </row>
    <row r="43" spans="2:30" ht="21" customHeight="1">
      <c r="C43" s="3"/>
      <c r="D43" s="3"/>
      <c r="E43" s="3"/>
      <c r="H43" s="3"/>
      <c r="I43" s="3"/>
      <c r="J43" s="3"/>
      <c r="K43" s="3"/>
      <c r="L43" s="3"/>
      <c r="M43" s="6"/>
      <c r="N43" s="6">
        <v>98</v>
      </c>
      <c r="O43" s="6"/>
    </row>
    <row r="44" spans="2:30" ht="19.149999999999999" customHeight="1">
      <c r="E44" s="3"/>
      <c r="H44" s="3"/>
      <c r="I44" s="3"/>
      <c r="J44" s="3"/>
      <c r="M44" s="6"/>
      <c r="N44" s="6">
        <v>37</v>
      </c>
      <c r="O44" s="6"/>
    </row>
  </sheetData>
  <mergeCells count="1">
    <mergeCell ref="K39:K40"/>
  </mergeCell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Z44"/>
  <sheetViews>
    <sheetView showRowColHeaders="0" zoomScale="60" zoomScaleNormal="60" workbookViewId="0"/>
  </sheetViews>
  <sheetFormatPr defaultColWidth="9.140625" defaultRowHeight="15"/>
  <cols>
    <col min="1" max="16384" width="9.140625" style="7"/>
  </cols>
  <sheetData>
    <row r="1" spans="1:1">
      <c r="A1" s="7" t="s">
        <v>0</v>
      </c>
    </row>
    <row r="17" spans="9:26">
      <c r="I17" s="10"/>
      <c r="J17" s="10"/>
      <c r="K17" s="10"/>
      <c r="L17" s="10"/>
      <c r="M17" s="10"/>
      <c r="N17" s="10"/>
      <c r="O17" s="10"/>
      <c r="P17" s="10"/>
      <c r="Q17" s="10"/>
      <c r="R17" s="10"/>
      <c r="S17" s="10"/>
      <c r="T17" s="10"/>
      <c r="U17" s="10"/>
      <c r="V17" s="10"/>
      <c r="W17" s="10"/>
      <c r="X17" s="10"/>
      <c r="Y17" s="10"/>
      <c r="Z17" s="10"/>
    </row>
    <row r="18" spans="9:26">
      <c r="I18" s="10"/>
      <c r="J18" s="10"/>
      <c r="K18" s="10"/>
      <c r="L18" s="10"/>
      <c r="M18" s="10"/>
      <c r="N18" s="10"/>
      <c r="O18" s="10"/>
      <c r="P18" s="10"/>
      <c r="Q18" s="10"/>
      <c r="R18" s="10"/>
      <c r="S18" s="10"/>
      <c r="T18" s="10"/>
      <c r="U18" s="10"/>
      <c r="V18" s="10"/>
      <c r="W18" s="10"/>
      <c r="X18" s="10"/>
      <c r="Y18" s="10"/>
      <c r="Z18" s="10"/>
    </row>
    <row r="19" spans="9:26">
      <c r="I19" s="10"/>
      <c r="J19" s="10"/>
      <c r="K19" s="10"/>
      <c r="L19" s="10"/>
      <c r="M19" s="10"/>
      <c r="N19" s="10"/>
      <c r="O19" s="10"/>
      <c r="P19" s="10"/>
      <c r="Q19" s="10"/>
      <c r="R19" s="10"/>
      <c r="S19" s="10"/>
      <c r="T19" s="10"/>
      <c r="U19" s="10"/>
      <c r="V19" s="10"/>
      <c r="W19" s="10"/>
      <c r="X19" s="10"/>
      <c r="Y19" s="10"/>
      <c r="Z19" s="10"/>
    </row>
    <row r="20" spans="9:26">
      <c r="I20" s="10"/>
      <c r="J20" s="10"/>
      <c r="K20" s="10"/>
      <c r="L20" s="10"/>
      <c r="M20" s="10"/>
      <c r="N20" s="10"/>
      <c r="O20" s="10"/>
      <c r="P20" s="10"/>
      <c r="Q20" s="10"/>
      <c r="R20" s="10"/>
      <c r="S20" s="10"/>
      <c r="T20" s="10"/>
      <c r="U20" s="10"/>
      <c r="V20" s="10"/>
      <c r="W20" s="10"/>
      <c r="X20" s="10"/>
      <c r="Y20" s="10"/>
      <c r="Z20" s="10"/>
    </row>
    <row r="21" spans="9:26">
      <c r="I21" s="10"/>
      <c r="J21" s="10"/>
      <c r="K21" s="10"/>
      <c r="L21" s="10"/>
      <c r="M21" s="10"/>
      <c r="N21" s="10"/>
      <c r="O21" s="10"/>
      <c r="P21" s="10"/>
      <c r="Q21" s="10"/>
      <c r="R21" s="10"/>
      <c r="S21" s="10"/>
      <c r="T21" s="10"/>
      <c r="U21" s="10"/>
      <c r="V21" s="10"/>
      <c r="W21" s="10"/>
      <c r="X21" s="10"/>
      <c r="Y21" s="10"/>
      <c r="Z21" s="10"/>
    </row>
    <row r="22" spans="9:26">
      <c r="I22" s="10"/>
      <c r="J22" s="10"/>
      <c r="K22" s="10"/>
      <c r="L22" s="10"/>
      <c r="M22" s="10"/>
      <c r="N22" s="10"/>
      <c r="O22" s="10"/>
      <c r="P22" s="10"/>
      <c r="Q22" s="10"/>
      <c r="R22" s="10"/>
      <c r="S22" s="10"/>
      <c r="T22" s="10"/>
      <c r="U22" s="10"/>
      <c r="V22" s="10"/>
      <c r="W22" s="10"/>
      <c r="X22" s="10"/>
      <c r="Y22" s="10"/>
      <c r="Z22" s="10"/>
    </row>
    <row r="23" spans="9:26">
      <c r="I23" s="10"/>
      <c r="J23" s="10"/>
      <c r="K23" s="10"/>
      <c r="L23" s="10"/>
      <c r="M23" s="10"/>
      <c r="N23" s="10"/>
      <c r="O23" s="10"/>
      <c r="P23" s="10"/>
      <c r="Q23" s="10"/>
      <c r="R23" s="10"/>
      <c r="S23" s="10"/>
      <c r="T23" s="10"/>
      <c r="U23" s="10"/>
      <c r="V23" s="10"/>
      <c r="W23" s="10"/>
      <c r="X23" s="10"/>
      <c r="Y23" s="10"/>
      <c r="Z23" s="10"/>
    </row>
    <row r="24" spans="9:26">
      <c r="I24" s="10"/>
      <c r="J24" s="10"/>
      <c r="K24" s="10"/>
      <c r="L24" s="10"/>
      <c r="M24" s="10"/>
      <c r="N24" s="10"/>
      <c r="O24" s="10"/>
      <c r="P24" s="10"/>
      <c r="Q24" s="10"/>
      <c r="R24" s="10"/>
      <c r="S24" s="10"/>
      <c r="T24" s="10"/>
      <c r="U24" s="10"/>
      <c r="V24" s="10"/>
      <c r="W24" s="10"/>
      <c r="X24" s="10"/>
      <c r="Y24" s="10"/>
      <c r="Z24" s="10"/>
    </row>
    <row r="25" spans="9:26">
      <c r="I25" s="10"/>
      <c r="J25" s="10"/>
      <c r="K25" s="10"/>
      <c r="L25" s="10"/>
      <c r="M25" s="10"/>
      <c r="N25" s="10"/>
      <c r="O25" s="10"/>
      <c r="P25" s="10"/>
      <c r="Q25" s="10"/>
      <c r="R25" s="10"/>
      <c r="S25" s="10"/>
      <c r="T25" s="10"/>
      <c r="U25" s="10"/>
      <c r="V25" s="10"/>
      <c r="W25" s="10"/>
      <c r="X25" s="10"/>
      <c r="Y25" s="10"/>
      <c r="Z25" s="10"/>
    </row>
    <row r="26" spans="9:26">
      <c r="I26" s="10"/>
      <c r="J26" s="10"/>
      <c r="K26" s="10"/>
      <c r="L26" s="10"/>
      <c r="M26" s="10"/>
      <c r="N26" s="10"/>
      <c r="O26" s="10"/>
      <c r="P26" s="10"/>
      <c r="Q26" s="10"/>
      <c r="R26" s="10"/>
      <c r="S26" s="10"/>
      <c r="T26" s="10"/>
      <c r="U26" s="10"/>
      <c r="V26" s="10"/>
      <c r="W26" s="10"/>
      <c r="X26" s="10"/>
      <c r="Y26" s="10"/>
      <c r="Z26" s="10"/>
    </row>
    <row r="27" spans="9:26">
      <c r="I27" s="10"/>
      <c r="J27" s="10"/>
      <c r="K27" s="10"/>
      <c r="L27" s="10"/>
      <c r="M27" s="10"/>
      <c r="N27" s="10"/>
      <c r="O27" s="10"/>
      <c r="P27" s="10"/>
      <c r="Q27" s="10"/>
      <c r="R27" s="10"/>
      <c r="S27" s="10"/>
      <c r="T27" s="10"/>
      <c r="U27" s="10"/>
      <c r="V27" s="10"/>
      <c r="W27" s="10"/>
      <c r="X27" s="10"/>
      <c r="Y27" s="10"/>
      <c r="Z27" s="10"/>
    </row>
    <row r="28" spans="9:26">
      <c r="I28" s="10"/>
      <c r="J28" s="10"/>
      <c r="K28" s="10"/>
      <c r="L28" s="10"/>
      <c r="M28" s="10"/>
      <c r="N28" s="10"/>
      <c r="O28" s="10"/>
      <c r="P28" s="10"/>
      <c r="Q28" s="10"/>
      <c r="R28" s="10"/>
      <c r="S28" s="10"/>
      <c r="T28" s="10"/>
      <c r="U28" s="10"/>
      <c r="V28" s="10"/>
      <c r="W28" s="10"/>
      <c r="X28" s="10"/>
      <c r="Y28" s="10"/>
      <c r="Z28" s="10"/>
    </row>
    <row r="29" spans="9:26">
      <c r="I29" s="10"/>
      <c r="J29" s="10"/>
      <c r="K29" s="10"/>
      <c r="L29" s="10"/>
      <c r="M29" s="10"/>
      <c r="N29" s="10"/>
      <c r="O29" s="10"/>
      <c r="P29" s="10"/>
      <c r="Q29" s="10"/>
      <c r="R29" s="10"/>
      <c r="S29" s="10"/>
      <c r="T29" s="10"/>
      <c r="U29" s="10"/>
      <c r="V29" s="10"/>
      <c r="W29" s="10"/>
      <c r="X29" s="10"/>
      <c r="Y29" s="10"/>
      <c r="Z29" s="10"/>
    </row>
    <row r="30" spans="9:26">
      <c r="I30" s="10"/>
      <c r="J30" s="10"/>
      <c r="K30" s="10"/>
      <c r="L30" s="10"/>
      <c r="M30" s="10"/>
      <c r="N30" s="10"/>
      <c r="O30" s="10"/>
      <c r="P30" s="10"/>
      <c r="Q30" s="10"/>
      <c r="R30" s="10"/>
      <c r="S30" s="10"/>
      <c r="T30" s="10"/>
      <c r="U30" s="10"/>
      <c r="V30" s="10"/>
      <c r="W30" s="10"/>
      <c r="X30" s="10"/>
      <c r="Y30" s="10"/>
      <c r="Z30" s="10"/>
    </row>
    <row r="31" spans="9:26">
      <c r="I31" s="10"/>
      <c r="J31" s="10"/>
      <c r="K31" s="10"/>
      <c r="L31" s="10"/>
      <c r="M31" s="10"/>
      <c r="N31" s="10"/>
      <c r="O31" s="10"/>
      <c r="P31" s="10"/>
      <c r="Q31" s="10"/>
      <c r="R31" s="10"/>
      <c r="S31" s="10"/>
      <c r="T31" s="10"/>
      <c r="U31" s="10"/>
      <c r="V31" s="10"/>
      <c r="W31" s="10"/>
      <c r="X31" s="10"/>
      <c r="Y31" s="10"/>
      <c r="Z31" s="10"/>
    </row>
    <row r="32" spans="9:26">
      <c r="I32" s="10"/>
      <c r="J32" s="10"/>
      <c r="K32" s="10"/>
      <c r="L32" s="10"/>
      <c r="M32" s="10"/>
      <c r="N32" s="10"/>
      <c r="O32" s="10"/>
      <c r="P32" s="10"/>
      <c r="Q32" s="10"/>
      <c r="R32" s="10"/>
      <c r="S32" s="10"/>
      <c r="T32" s="10"/>
      <c r="U32" s="10"/>
      <c r="V32" s="10"/>
      <c r="W32" s="10"/>
      <c r="X32" s="10"/>
      <c r="Y32" s="10"/>
      <c r="Z32" s="10"/>
    </row>
    <row r="33" spans="9:26">
      <c r="I33" s="10"/>
      <c r="J33" s="10"/>
      <c r="K33" s="10"/>
      <c r="L33" s="10"/>
      <c r="M33" s="10"/>
      <c r="N33" s="10"/>
      <c r="O33" s="10"/>
      <c r="P33" s="10"/>
      <c r="Q33" s="10"/>
      <c r="R33" s="10"/>
      <c r="S33" s="10"/>
      <c r="T33" s="10"/>
      <c r="U33" s="10"/>
      <c r="V33" s="10"/>
      <c r="W33" s="10"/>
      <c r="X33" s="10"/>
      <c r="Y33" s="10"/>
      <c r="Z33" s="10"/>
    </row>
    <row r="34" spans="9:26">
      <c r="I34" s="10"/>
      <c r="J34" s="10"/>
      <c r="K34" s="10"/>
      <c r="L34" s="10"/>
      <c r="M34" s="10"/>
      <c r="N34" s="10"/>
      <c r="O34" s="10"/>
      <c r="P34" s="10"/>
      <c r="Q34" s="10"/>
      <c r="R34" s="10"/>
      <c r="S34" s="10"/>
      <c r="T34" s="10"/>
      <c r="U34" s="10"/>
      <c r="V34" s="10"/>
      <c r="W34" s="10"/>
      <c r="X34" s="10"/>
      <c r="Y34" s="10"/>
      <c r="Z34" s="10"/>
    </row>
    <row r="35" spans="9:26">
      <c r="I35" s="10"/>
      <c r="J35" s="10"/>
      <c r="K35" s="10"/>
      <c r="L35" s="10"/>
      <c r="M35" s="10"/>
      <c r="N35" s="10"/>
      <c r="O35" s="10"/>
      <c r="P35" s="10"/>
      <c r="Q35" s="10"/>
      <c r="R35" s="10"/>
      <c r="S35" s="10"/>
      <c r="T35" s="10"/>
      <c r="U35" s="10"/>
      <c r="V35" s="10"/>
      <c r="W35" s="10"/>
      <c r="X35" s="10"/>
      <c r="Y35" s="10"/>
      <c r="Z35" s="10"/>
    </row>
    <row r="36" spans="9:26">
      <c r="I36" s="10"/>
      <c r="J36" s="10"/>
      <c r="K36" s="10"/>
      <c r="L36" s="10"/>
      <c r="M36" s="10"/>
      <c r="N36" s="10"/>
      <c r="O36" s="10"/>
      <c r="P36" s="10"/>
      <c r="Q36" s="10"/>
      <c r="R36" s="10"/>
      <c r="S36" s="10"/>
      <c r="T36" s="10"/>
      <c r="U36" s="10"/>
      <c r="V36" s="10"/>
      <c r="W36" s="10"/>
      <c r="X36" s="10"/>
      <c r="Y36" s="10"/>
      <c r="Z36" s="10"/>
    </row>
    <row r="37" spans="9:26">
      <c r="I37" s="10"/>
      <c r="J37" s="10"/>
      <c r="K37" s="10"/>
      <c r="L37" s="10"/>
      <c r="M37" s="10"/>
      <c r="N37" s="10"/>
      <c r="O37" s="10"/>
      <c r="P37" s="10"/>
      <c r="Q37" s="10"/>
      <c r="R37" s="10"/>
      <c r="S37" s="10"/>
      <c r="T37" s="10"/>
      <c r="U37" s="10"/>
      <c r="V37" s="10"/>
      <c r="W37" s="10"/>
      <c r="X37" s="10"/>
      <c r="Y37" s="10"/>
      <c r="Z37" s="10"/>
    </row>
    <row r="38" spans="9:26">
      <c r="I38" s="10"/>
      <c r="J38" s="10"/>
      <c r="K38" s="10"/>
      <c r="L38" s="10"/>
      <c r="M38" s="10"/>
      <c r="N38" s="10"/>
      <c r="O38" s="10"/>
      <c r="P38" s="10"/>
      <c r="Q38" s="10"/>
      <c r="R38" s="10"/>
      <c r="S38" s="10"/>
      <c r="T38" s="10"/>
      <c r="U38" s="10"/>
      <c r="V38" s="10"/>
      <c r="W38" s="10"/>
      <c r="X38" s="10"/>
      <c r="Y38" s="10"/>
      <c r="Z38" s="10"/>
    </row>
    <row r="39" spans="9:26">
      <c r="I39" s="10"/>
      <c r="J39" s="10"/>
      <c r="K39" s="10"/>
      <c r="L39" s="10"/>
      <c r="M39" s="10"/>
      <c r="N39" s="10"/>
      <c r="O39" s="10"/>
      <c r="P39" s="10"/>
      <c r="Q39" s="10"/>
      <c r="R39" s="10"/>
      <c r="S39" s="10"/>
      <c r="T39" s="10"/>
      <c r="U39" s="10"/>
      <c r="V39" s="10"/>
      <c r="W39" s="10"/>
      <c r="X39" s="10"/>
      <c r="Y39" s="10"/>
      <c r="Z39" s="10"/>
    </row>
    <row r="40" spans="9:26">
      <c r="I40" s="10"/>
      <c r="J40" s="10"/>
      <c r="K40" s="10"/>
      <c r="L40" s="10"/>
      <c r="M40" s="10"/>
      <c r="N40" s="10"/>
      <c r="O40" s="10"/>
      <c r="P40" s="10"/>
      <c r="Q40" s="10"/>
      <c r="R40" s="10"/>
      <c r="S40" s="10"/>
      <c r="T40" s="10"/>
      <c r="U40" s="10"/>
      <c r="V40" s="10"/>
      <c r="W40" s="10"/>
      <c r="X40" s="10"/>
      <c r="Y40" s="10"/>
      <c r="Z40" s="10"/>
    </row>
    <row r="41" spans="9:26">
      <c r="I41" s="10"/>
      <c r="J41" s="10"/>
      <c r="K41" s="10"/>
      <c r="L41" s="10"/>
      <c r="M41" s="10"/>
      <c r="N41" s="10"/>
      <c r="O41" s="10"/>
      <c r="P41" s="10"/>
      <c r="Q41" s="10"/>
      <c r="R41" s="10"/>
      <c r="S41" s="10"/>
      <c r="T41" s="10"/>
      <c r="U41" s="10"/>
      <c r="V41" s="10"/>
      <c r="W41" s="10"/>
      <c r="X41" s="10"/>
      <c r="Y41" s="10"/>
      <c r="Z41" s="10"/>
    </row>
    <row r="42" spans="9:26">
      <c r="I42" s="10"/>
      <c r="J42" s="10"/>
      <c r="K42" s="10"/>
      <c r="L42" s="10"/>
      <c r="M42" s="10"/>
      <c r="N42" s="10"/>
      <c r="O42" s="10"/>
      <c r="P42" s="10"/>
      <c r="Q42" s="10"/>
      <c r="R42" s="10"/>
      <c r="S42" s="10"/>
      <c r="T42" s="10"/>
      <c r="U42" s="10"/>
      <c r="V42" s="10"/>
      <c r="W42" s="10"/>
      <c r="X42" s="10"/>
      <c r="Y42" s="10"/>
      <c r="Z42" s="10"/>
    </row>
    <row r="43" spans="9:26">
      <c r="I43" s="10"/>
      <c r="J43" s="10"/>
      <c r="K43" s="10"/>
      <c r="L43" s="10"/>
      <c r="M43" s="10"/>
      <c r="N43" s="10"/>
      <c r="O43" s="10"/>
      <c r="P43" s="10"/>
      <c r="Q43" s="10"/>
      <c r="R43" s="10"/>
      <c r="S43" s="10"/>
      <c r="T43" s="10"/>
      <c r="U43" s="10"/>
      <c r="V43" s="10"/>
      <c r="W43" s="10"/>
      <c r="X43" s="10"/>
      <c r="Y43" s="10"/>
      <c r="Z43" s="10"/>
    </row>
    <row r="44" spans="9:26">
      <c r="I44" s="10"/>
      <c r="J44" s="10"/>
      <c r="K44" s="10"/>
      <c r="L44" s="10"/>
      <c r="M44" s="10"/>
      <c r="N44" s="10"/>
      <c r="O44" s="10"/>
      <c r="P44" s="10"/>
      <c r="Q44" s="10"/>
      <c r="R44" s="10"/>
      <c r="S44" s="10"/>
      <c r="T44" s="10"/>
      <c r="U44" s="10"/>
      <c r="V44" s="10"/>
      <c r="W44" s="10"/>
      <c r="X44" s="10"/>
      <c r="Y44" s="10"/>
      <c r="Z44" s="10"/>
    </row>
  </sheetData>
  <pageMargins left="0.7" right="0.7" top="0.75" bottom="0.75" header="0.3" footer="0.3"/>
  <pageSetup scale="46"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AE44"/>
  <sheetViews>
    <sheetView showRowColHeaders="0" zoomScale="60" zoomScaleNormal="60" workbookViewId="0"/>
  </sheetViews>
  <sheetFormatPr defaultColWidth="9.140625" defaultRowHeight="15"/>
  <cols>
    <col min="1" max="16384" width="9.140625" style="7"/>
  </cols>
  <sheetData>
    <row r="1" spans="1:31">
      <c r="A1" s="7" t="s">
        <v>0</v>
      </c>
    </row>
    <row r="2" spans="1:31">
      <c r="N2" s="19"/>
      <c r="O2" s="19"/>
      <c r="P2" s="19"/>
      <c r="Q2" s="19"/>
      <c r="R2" s="19"/>
      <c r="S2" s="19"/>
      <c r="T2" s="19"/>
      <c r="U2" s="19"/>
      <c r="V2" s="19"/>
      <c r="W2" s="19"/>
      <c r="X2" s="19"/>
      <c r="Y2" s="19"/>
      <c r="Z2" s="19"/>
      <c r="AA2" s="19"/>
      <c r="AB2" s="19"/>
      <c r="AC2" s="19"/>
      <c r="AD2" s="19"/>
      <c r="AE2" s="19"/>
    </row>
    <row r="3" spans="1:31">
      <c r="N3" s="19"/>
      <c r="O3" s="19"/>
      <c r="P3" s="19"/>
      <c r="Q3" s="19"/>
      <c r="R3" s="19"/>
      <c r="S3" s="19"/>
      <c r="T3" s="19"/>
      <c r="U3" s="19"/>
      <c r="V3" s="19"/>
      <c r="W3" s="19"/>
      <c r="X3" s="19"/>
      <c r="Y3" s="19"/>
      <c r="Z3" s="19"/>
      <c r="AA3" s="19"/>
      <c r="AB3" s="19"/>
      <c r="AC3" s="19"/>
      <c r="AD3" s="19"/>
      <c r="AE3" s="19"/>
    </row>
    <row r="4" spans="1:31">
      <c r="N4" s="19"/>
      <c r="O4" s="19"/>
      <c r="P4" s="19"/>
      <c r="Q4" s="19"/>
      <c r="R4" s="19"/>
      <c r="S4" s="19"/>
      <c r="T4" s="19"/>
      <c r="U4" s="19"/>
      <c r="V4" s="19"/>
      <c r="W4" s="19"/>
      <c r="X4" s="19"/>
      <c r="Y4" s="19"/>
      <c r="Z4" s="19"/>
      <c r="AA4" s="19"/>
      <c r="AB4" s="19"/>
      <c r="AC4" s="19"/>
      <c r="AD4" s="19"/>
      <c r="AE4" s="19"/>
    </row>
    <row r="5" spans="1:31">
      <c r="N5" s="19"/>
      <c r="O5" s="19"/>
      <c r="P5" s="19"/>
      <c r="Q5" s="19"/>
      <c r="R5" s="19"/>
      <c r="S5" s="19"/>
      <c r="T5" s="19"/>
      <c r="U5" s="19"/>
      <c r="V5" s="19"/>
      <c r="W5" s="19"/>
      <c r="X5" s="19"/>
      <c r="Y5" s="19"/>
      <c r="Z5" s="19"/>
      <c r="AA5" s="19"/>
      <c r="AB5" s="19"/>
      <c r="AC5" s="19"/>
      <c r="AD5" s="19"/>
      <c r="AE5" s="19"/>
    </row>
    <row r="6" spans="1:31">
      <c r="N6" s="19"/>
      <c r="O6" s="19"/>
      <c r="P6" s="19"/>
      <c r="Q6" s="19"/>
      <c r="R6" s="19"/>
      <c r="S6" s="19"/>
      <c r="T6" s="19"/>
      <c r="U6" s="19"/>
      <c r="V6" s="19"/>
      <c r="W6" s="19"/>
      <c r="X6" s="19"/>
      <c r="Y6" s="19"/>
      <c r="Z6" s="19"/>
      <c r="AA6" s="19"/>
      <c r="AB6" s="19"/>
      <c r="AC6" s="19"/>
      <c r="AD6" s="19"/>
      <c r="AE6" s="19"/>
    </row>
    <row r="7" spans="1:31">
      <c r="N7" s="19"/>
      <c r="O7" s="19"/>
      <c r="P7" s="19"/>
      <c r="Q7" s="19"/>
      <c r="R7" s="19"/>
      <c r="S7" s="19"/>
      <c r="T7" s="19"/>
      <c r="U7" s="19"/>
      <c r="V7" s="19"/>
      <c r="W7" s="19"/>
      <c r="X7" s="19"/>
      <c r="Y7" s="19"/>
      <c r="Z7" s="19"/>
      <c r="AA7" s="19"/>
      <c r="AB7" s="19"/>
      <c r="AC7" s="19"/>
      <c r="AD7" s="19"/>
      <c r="AE7" s="19"/>
    </row>
    <row r="8" spans="1:31">
      <c r="N8" s="19"/>
      <c r="O8" s="19"/>
      <c r="P8" s="19"/>
      <c r="Q8" s="19"/>
      <c r="R8" s="19"/>
      <c r="S8" s="19"/>
      <c r="T8" s="19"/>
      <c r="U8" s="19"/>
      <c r="V8" s="19"/>
      <c r="W8" s="19"/>
      <c r="X8" s="19"/>
      <c r="Y8" s="19"/>
      <c r="Z8" s="19"/>
      <c r="AA8" s="19"/>
      <c r="AB8" s="19"/>
      <c r="AC8" s="19"/>
      <c r="AD8" s="19"/>
      <c r="AE8" s="19"/>
    </row>
    <row r="9" spans="1:31">
      <c r="N9" s="19"/>
      <c r="O9" s="19"/>
      <c r="P9" s="19"/>
      <c r="Q9" s="19"/>
      <c r="R9" s="19"/>
      <c r="S9" s="19"/>
      <c r="T9" s="19"/>
      <c r="U9" s="19"/>
      <c r="V9" s="19"/>
      <c r="W9" s="19"/>
      <c r="X9" s="19"/>
      <c r="Y9" s="19"/>
      <c r="Z9" s="19"/>
      <c r="AA9" s="19"/>
      <c r="AB9" s="19"/>
      <c r="AC9" s="19"/>
      <c r="AD9" s="19"/>
      <c r="AE9" s="19"/>
    </row>
    <row r="10" spans="1:31">
      <c r="N10" s="19"/>
      <c r="O10" s="19"/>
      <c r="P10" s="19"/>
      <c r="Q10" s="19"/>
      <c r="R10" s="19"/>
      <c r="S10" s="19"/>
      <c r="T10" s="19"/>
      <c r="U10" s="19"/>
      <c r="V10" s="19"/>
      <c r="W10" s="19"/>
      <c r="X10" s="19"/>
      <c r="Y10" s="19"/>
      <c r="Z10" s="19"/>
      <c r="AA10" s="19"/>
      <c r="AB10" s="19"/>
      <c r="AC10" s="19"/>
      <c r="AD10" s="19"/>
      <c r="AE10" s="19"/>
    </row>
    <row r="11" spans="1:31">
      <c r="N11" s="19"/>
      <c r="O11" s="19"/>
      <c r="P11" s="19"/>
      <c r="Q11" s="19"/>
      <c r="R11" s="19"/>
      <c r="S11" s="19"/>
      <c r="T11" s="19"/>
      <c r="U11" s="19"/>
      <c r="V11" s="19"/>
      <c r="W11" s="19"/>
      <c r="X11" s="19"/>
      <c r="Y11" s="19"/>
      <c r="Z11" s="19"/>
      <c r="AA11" s="19"/>
      <c r="AB11" s="19"/>
      <c r="AC11" s="19"/>
      <c r="AD11" s="19"/>
      <c r="AE11" s="19"/>
    </row>
    <row r="12" spans="1:31">
      <c r="N12" s="19"/>
      <c r="O12" s="19"/>
      <c r="P12" s="19"/>
      <c r="Q12" s="19"/>
      <c r="R12" s="19"/>
      <c r="S12" s="19"/>
      <c r="T12" s="19"/>
      <c r="U12" s="19"/>
      <c r="V12" s="19"/>
      <c r="W12" s="19"/>
      <c r="X12" s="19"/>
      <c r="Y12" s="19"/>
      <c r="Z12" s="19"/>
      <c r="AA12" s="19"/>
      <c r="AB12" s="19"/>
      <c r="AC12" s="19"/>
      <c r="AD12" s="19"/>
      <c r="AE12" s="19"/>
    </row>
    <row r="13" spans="1:31">
      <c r="N13" s="19"/>
      <c r="O13" s="19"/>
      <c r="P13" s="19"/>
      <c r="Q13" s="19"/>
      <c r="R13" s="19"/>
      <c r="S13" s="19"/>
      <c r="T13" s="19"/>
      <c r="U13" s="19"/>
      <c r="V13" s="19"/>
      <c r="W13" s="19"/>
      <c r="X13" s="19"/>
      <c r="Y13" s="19"/>
      <c r="Z13" s="19"/>
      <c r="AA13" s="19"/>
      <c r="AB13" s="19"/>
      <c r="AC13" s="19"/>
      <c r="AD13" s="19"/>
      <c r="AE13" s="19"/>
    </row>
    <row r="14" spans="1:31">
      <c r="N14" s="19"/>
      <c r="O14" s="19"/>
      <c r="P14" s="19"/>
      <c r="Q14" s="19"/>
      <c r="R14" s="19"/>
      <c r="S14" s="19"/>
      <c r="T14" s="19"/>
      <c r="U14" s="19"/>
      <c r="V14" s="19"/>
      <c r="W14" s="19"/>
      <c r="X14" s="19"/>
      <c r="Y14" s="19"/>
      <c r="Z14" s="19"/>
      <c r="AA14" s="19"/>
      <c r="AB14" s="19"/>
      <c r="AC14" s="19"/>
      <c r="AD14" s="19"/>
      <c r="AE14" s="19"/>
    </row>
    <row r="15" spans="1:31">
      <c r="N15" s="19"/>
      <c r="O15" s="19"/>
      <c r="P15" s="19"/>
      <c r="Q15" s="19"/>
      <c r="R15" s="19"/>
      <c r="S15" s="19"/>
      <c r="T15" s="19"/>
      <c r="U15" s="19"/>
      <c r="V15" s="19"/>
      <c r="W15" s="19"/>
      <c r="X15" s="19"/>
      <c r="Y15" s="19"/>
      <c r="Z15" s="19"/>
      <c r="AA15" s="19"/>
      <c r="AB15" s="19"/>
      <c r="AC15" s="19"/>
      <c r="AD15" s="19"/>
      <c r="AE15" s="19"/>
    </row>
    <row r="16" spans="1:31">
      <c r="N16" s="19"/>
      <c r="O16" s="19"/>
      <c r="P16" s="19"/>
      <c r="Q16" s="19"/>
      <c r="R16" s="19"/>
      <c r="S16" s="19"/>
      <c r="T16" s="19"/>
      <c r="U16" s="19"/>
      <c r="V16" s="19"/>
      <c r="W16" s="19"/>
      <c r="X16" s="19"/>
      <c r="Y16" s="19"/>
      <c r="Z16" s="19"/>
      <c r="AA16" s="19"/>
      <c r="AB16" s="19"/>
      <c r="AC16" s="19"/>
      <c r="AD16" s="19"/>
      <c r="AE16" s="19"/>
    </row>
    <row r="17" spans="9:31">
      <c r="I17" s="10"/>
      <c r="J17" s="10"/>
      <c r="K17" s="10"/>
      <c r="L17" s="10"/>
      <c r="M17" s="10"/>
      <c r="N17" s="19"/>
      <c r="O17" s="19"/>
      <c r="P17" s="19"/>
      <c r="Q17" s="19"/>
      <c r="R17" s="19"/>
      <c r="S17" s="19"/>
      <c r="T17" s="19"/>
      <c r="U17" s="19"/>
      <c r="V17" s="19"/>
      <c r="W17" s="19"/>
      <c r="X17" s="19"/>
      <c r="Y17" s="19"/>
      <c r="Z17" s="19"/>
      <c r="AA17" s="19"/>
      <c r="AB17" s="19"/>
      <c r="AC17" s="19"/>
      <c r="AD17" s="19"/>
      <c r="AE17" s="19"/>
    </row>
    <row r="18" spans="9:31">
      <c r="I18" s="10"/>
      <c r="J18" s="10"/>
      <c r="K18" s="10"/>
      <c r="L18" s="10"/>
      <c r="M18" s="10"/>
      <c r="N18" s="19"/>
      <c r="O18" s="19"/>
      <c r="P18" s="19"/>
      <c r="Q18" s="19"/>
      <c r="R18" s="19"/>
      <c r="S18" s="19"/>
      <c r="T18" s="19"/>
      <c r="U18" s="19"/>
      <c r="V18" s="19"/>
      <c r="W18" s="19"/>
      <c r="X18" s="19"/>
      <c r="Y18" s="19"/>
      <c r="Z18" s="19"/>
      <c r="AA18" s="19"/>
      <c r="AB18" s="19"/>
      <c r="AC18" s="19"/>
      <c r="AD18" s="19"/>
      <c r="AE18" s="19"/>
    </row>
    <row r="19" spans="9:31">
      <c r="I19" s="10"/>
      <c r="J19" s="10"/>
      <c r="K19" s="10"/>
      <c r="L19" s="10"/>
      <c r="M19" s="10"/>
      <c r="N19" s="19"/>
      <c r="O19" s="19"/>
      <c r="P19" s="19"/>
      <c r="Q19" s="19"/>
      <c r="R19" s="19"/>
      <c r="S19" s="19"/>
      <c r="T19" s="19"/>
      <c r="U19" s="19"/>
      <c r="V19" s="19"/>
      <c r="W19" s="19"/>
      <c r="X19" s="19"/>
      <c r="Y19" s="19"/>
      <c r="Z19" s="19"/>
      <c r="AA19" s="19"/>
      <c r="AB19" s="19"/>
      <c r="AC19" s="19"/>
      <c r="AD19" s="19"/>
      <c r="AE19" s="19"/>
    </row>
    <row r="20" spans="9:31">
      <c r="I20" s="10"/>
      <c r="J20" s="10"/>
      <c r="K20" s="10"/>
      <c r="L20" s="10"/>
      <c r="M20" s="10"/>
      <c r="N20" s="19"/>
      <c r="O20" s="19"/>
      <c r="P20" s="19"/>
      <c r="Q20" s="19"/>
      <c r="R20" s="19"/>
      <c r="S20" s="19"/>
      <c r="T20" s="19"/>
      <c r="U20" s="19"/>
      <c r="V20" s="19"/>
      <c r="W20" s="19"/>
      <c r="X20" s="19"/>
      <c r="Y20" s="19"/>
      <c r="Z20" s="19"/>
      <c r="AA20" s="19"/>
      <c r="AB20" s="19"/>
      <c r="AC20" s="19"/>
      <c r="AD20" s="19"/>
      <c r="AE20" s="19"/>
    </row>
    <row r="21" spans="9:31">
      <c r="I21" s="10"/>
      <c r="J21" s="10"/>
      <c r="K21" s="10"/>
      <c r="L21" s="10"/>
      <c r="M21" s="10"/>
      <c r="N21" s="19"/>
      <c r="O21" s="19"/>
      <c r="P21" s="19"/>
      <c r="Q21" s="19"/>
      <c r="R21" s="19"/>
      <c r="S21" s="19"/>
      <c r="T21" s="19"/>
      <c r="U21" s="19"/>
      <c r="V21" s="19"/>
      <c r="W21" s="19"/>
      <c r="X21" s="19"/>
      <c r="Y21" s="19"/>
      <c r="Z21" s="19"/>
      <c r="AA21" s="19"/>
      <c r="AB21" s="19"/>
      <c r="AC21" s="19"/>
      <c r="AD21" s="19"/>
      <c r="AE21" s="19"/>
    </row>
    <row r="22" spans="9:31">
      <c r="I22" s="10"/>
      <c r="J22" s="10"/>
      <c r="K22" s="10"/>
      <c r="L22" s="10"/>
      <c r="M22" s="10"/>
      <c r="N22" s="19"/>
      <c r="O22" s="19"/>
      <c r="P22" s="19"/>
      <c r="Q22" s="19"/>
      <c r="R22" s="19"/>
      <c r="S22" s="19"/>
      <c r="T22" s="19"/>
      <c r="U22" s="19"/>
      <c r="V22" s="19"/>
      <c r="W22" s="19"/>
      <c r="X22" s="19"/>
      <c r="Y22" s="19"/>
      <c r="Z22" s="19"/>
      <c r="AA22" s="19"/>
      <c r="AB22" s="19"/>
      <c r="AC22" s="19"/>
      <c r="AD22" s="19"/>
      <c r="AE22" s="19"/>
    </row>
    <row r="23" spans="9:31">
      <c r="I23" s="10"/>
      <c r="J23" s="10"/>
      <c r="K23" s="10"/>
      <c r="L23" s="10"/>
      <c r="M23" s="10"/>
      <c r="N23" s="19"/>
      <c r="O23" s="19"/>
      <c r="P23" s="19"/>
      <c r="Q23" s="19"/>
      <c r="R23" s="19"/>
      <c r="S23" s="19"/>
      <c r="T23" s="19"/>
      <c r="U23" s="19"/>
      <c r="V23" s="19"/>
      <c r="W23" s="19"/>
      <c r="X23" s="19"/>
      <c r="Y23" s="19"/>
      <c r="Z23" s="19"/>
      <c r="AA23" s="19"/>
      <c r="AB23" s="19"/>
      <c r="AC23" s="19"/>
      <c r="AD23" s="19"/>
      <c r="AE23" s="19"/>
    </row>
    <row r="24" spans="9:31">
      <c r="I24" s="10"/>
      <c r="J24" s="10"/>
      <c r="K24" s="10"/>
      <c r="L24" s="10"/>
      <c r="M24" s="10"/>
      <c r="N24" s="19"/>
      <c r="O24" s="19"/>
      <c r="P24" s="19"/>
      <c r="Q24" s="19"/>
      <c r="R24" s="19"/>
      <c r="S24" s="19"/>
      <c r="T24" s="19"/>
      <c r="U24" s="19"/>
      <c r="V24" s="19"/>
      <c r="W24" s="19"/>
      <c r="X24" s="19"/>
      <c r="Y24" s="19"/>
      <c r="Z24" s="19"/>
      <c r="AA24" s="19"/>
      <c r="AB24" s="19"/>
      <c r="AC24" s="19"/>
      <c r="AD24" s="19"/>
      <c r="AE24" s="19"/>
    </row>
    <row r="25" spans="9:31">
      <c r="I25" s="10"/>
      <c r="J25" s="10"/>
      <c r="K25" s="10"/>
      <c r="L25" s="10"/>
      <c r="M25" s="10"/>
      <c r="N25" s="19"/>
      <c r="O25" s="19"/>
      <c r="P25" s="19"/>
      <c r="Q25" s="19"/>
      <c r="R25" s="19"/>
      <c r="S25" s="19"/>
      <c r="T25" s="19"/>
      <c r="U25" s="19"/>
      <c r="V25" s="19"/>
      <c r="W25" s="19"/>
      <c r="X25" s="19"/>
      <c r="Y25" s="19"/>
      <c r="Z25" s="19"/>
      <c r="AA25" s="19"/>
      <c r="AB25" s="19"/>
      <c r="AC25" s="19"/>
      <c r="AD25" s="19"/>
      <c r="AE25" s="19"/>
    </row>
    <row r="26" spans="9:31">
      <c r="I26" s="10"/>
      <c r="J26" s="10"/>
      <c r="K26" s="10"/>
      <c r="L26" s="10"/>
      <c r="M26" s="10"/>
      <c r="N26" s="19"/>
      <c r="O26" s="19"/>
      <c r="P26" s="19"/>
      <c r="Q26" s="19"/>
      <c r="R26" s="19"/>
      <c r="S26" s="19"/>
      <c r="T26" s="19"/>
      <c r="U26" s="19"/>
      <c r="V26" s="19"/>
      <c r="W26" s="19"/>
      <c r="X26" s="19"/>
      <c r="Y26" s="19"/>
      <c r="Z26" s="19"/>
      <c r="AA26" s="19"/>
      <c r="AB26" s="19"/>
      <c r="AC26" s="19"/>
      <c r="AD26" s="19"/>
      <c r="AE26" s="19"/>
    </row>
    <row r="27" spans="9:31">
      <c r="I27" s="10"/>
      <c r="J27" s="10"/>
      <c r="K27" s="10"/>
      <c r="L27" s="10"/>
      <c r="M27" s="10"/>
      <c r="N27" s="19"/>
      <c r="O27" s="19"/>
      <c r="P27" s="19"/>
      <c r="Q27" s="19"/>
      <c r="R27" s="19"/>
      <c r="S27" s="19"/>
      <c r="T27" s="19"/>
      <c r="U27" s="19"/>
      <c r="V27" s="19"/>
      <c r="W27" s="19"/>
      <c r="X27" s="19"/>
      <c r="Y27" s="19"/>
      <c r="Z27" s="19"/>
      <c r="AA27" s="19"/>
      <c r="AB27" s="19"/>
      <c r="AC27" s="19"/>
      <c r="AD27" s="19"/>
      <c r="AE27" s="19"/>
    </row>
    <row r="28" spans="9:31">
      <c r="I28" s="10"/>
      <c r="J28" s="10"/>
      <c r="K28" s="10"/>
      <c r="L28" s="10"/>
      <c r="M28" s="10"/>
      <c r="N28" s="19"/>
      <c r="O28" s="19"/>
      <c r="P28" s="19"/>
      <c r="Q28" s="19"/>
      <c r="R28" s="19"/>
      <c r="S28" s="19"/>
      <c r="T28" s="19"/>
      <c r="U28" s="19"/>
      <c r="V28" s="19"/>
      <c r="W28" s="19"/>
      <c r="X28" s="19"/>
      <c r="Y28" s="19"/>
      <c r="Z28" s="19"/>
      <c r="AA28" s="19"/>
      <c r="AB28" s="19"/>
      <c r="AC28" s="19"/>
      <c r="AD28" s="19"/>
      <c r="AE28" s="19"/>
    </row>
    <row r="29" spans="9:31">
      <c r="I29" s="10"/>
      <c r="J29" s="10"/>
      <c r="K29" s="10"/>
      <c r="L29" s="10"/>
      <c r="M29" s="10"/>
      <c r="N29" s="19"/>
      <c r="O29" s="19"/>
      <c r="P29" s="19"/>
      <c r="Q29" s="19"/>
      <c r="R29" s="19"/>
      <c r="S29" s="19"/>
      <c r="T29" s="19"/>
      <c r="U29" s="19"/>
      <c r="V29" s="19"/>
      <c r="W29" s="19"/>
      <c r="X29" s="19"/>
      <c r="Y29" s="19"/>
      <c r="Z29" s="19"/>
      <c r="AA29" s="19"/>
      <c r="AB29" s="19"/>
      <c r="AC29" s="19"/>
      <c r="AD29" s="19"/>
      <c r="AE29" s="19"/>
    </row>
    <row r="30" spans="9:31">
      <c r="I30" s="10"/>
      <c r="J30" s="10"/>
      <c r="K30" s="10"/>
      <c r="L30" s="10"/>
      <c r="M30" s="10"/>
      <c r="N30" s="19"/>
      <c r="O30" s="19"/>
      <c r="P30" s="19"/>
      <c r="Q30" s="19"/>
      <c r="R30" s="19"/>
      <c r="S30" s="19"/>
      <c r="T30" s="19"/>
      <c r="U30" s="19"/>
      <c r="V30" s="19"/>
      <c r="W30" s="19"/>
      <c r="X30" s="19"/>
      <c r="Y30" s="19"/>
      <c r="Z30" s="19"/>
      <c r="AA30" s="19"/>
      <c r="AB30" s="19"/>
      <c r="AC30" s="19"/>
      <c r="AD30" s="19"/>
      <c r="AE30" s="19"/>
    </row>
    <row r="31" spans="9:31">
      <c r="I31" s="10"/>
      <c r="J31" s="10"/>
      <c r="K31" s="10"/>
      <c r="L31" s="10"/>
      <c r="M31" s="10"/>
      <c r="N31" s="19"/>
      <c r="O31" s="19"/>
      <c r="P31" s="19"/>
      <c r="Q31" s="19"/>
      <c r="R31" s="19"/>
      <c r="S31" s="19"/>
      <c r="T31" s="19"/>
      <c r="U31" s="19"/>
      <c r="V31" s="19"/>
      <c r="W31" s="19"/>
      <c r="X31" s="19"/>
      <c r="Y31" s="19"/>
      <c r="Z31" s="19"/>
      <c r="AA31" s="19"/>
      <c r="AB31" s="19"/>
      <c r="AC31" s="19"/>
      <c r="AD31" s="19"/>
      <c r="AE31" s="19"/>
    </row>
    <row r="32" spans="9:31">
      <c r="I32" s="10"/>
      <c r="J32" s="10"/>
      <c r="K32" s="10"/>
      <c r="L32" s="10"/>
      <c r="M32" s="10"/>
      <c r="N32" s="19"/>
      <c r="O32" s="19"/>
      <c r="P32" s="19"/>
      <c r="Q32" s="19"/>
      <c r="R32" s="19"/>
      <c r="S32" s="19"/>
      <c r="T32" s="19"/>
      <c r="U32" s="19"/>
      <c r="V32" s="19"/>
      <c r="W32" s="19"/>
      <c r="X32" s="19"/>
      <c r="Y32" s="19"/>
      <c r="Z32" s="19"/>
      <c r="AA32" s="19"/>
      <c r="AB32" s="19"/>
      <c r="AC32" s="19"/>
      <c r="AD32" s="19"/>
      <c r="AE32" s="19"/>
    </row>
    <row r="33" spans="9:31">
      <c r="I33" s="10"/>
      <c r="J33" s="10"/>
      <c r="K33" s="10"/>
      <c r="L33" s="10"/>
      <c r="M33" s="10"/>
      <c r="N33" s="19"/>
      <c r="O33" s="19"/>
      <c r="P33" s="19"/>
      <c r="Q33" s="19"/>
      <c r="R33" s="19"/>
      <c r="S33" s="19"/>
      <c r="T33" s="19"/>
      <c r="U33" s="19"/>
      <c r="V33" s="19"/>
      <c r="W33" s="19"/>
      <c r="X33" s="19"/>
      <c r="Y33" s="19"/>
      <c r="Z33" s="19"/>
      <c r="AA33" s="19"/>
      <c r="AB33" s="19"/>
      <c r="AC33" s="19"/>
      <c r="AD33" s="19"/>
      <c r="AE33" s="19"/>
    </row>
    <row r="34" spans="9:31">
      <c r="I34" s="10"/>
      <c r="J34" s="10"/>
      <c r="K34" s="10"/>
      <c r="L34" s="10"/>
      <c r="M34" s="10"/>
      <c r="N34" s="19"/>
      <c r="O34" s="19"/>
      <c r="P34" s="19"/>
      <c r="Q34" s="19"/>
      <c r="R34" s="19"/>
      <c r="S34" s="19"/>
      <c r="T34" s="19"/>
      <c r="U34" s="19"/>
      <c r="V34" s="19"/>
      <c r="W34" s="19"/>
      <c r="X34" s="19"/>
      <c r="Y34" s="19"/>
      <c r="Z34" s="19"/>
      <c r="AA34" s="19"/>
      <c r="AB34" s="19"/>
      <c r="AC34" s="19"/>
      <c r="AD34" s="19"/>
      <c r="AE34" s="19"/>
    </row>
    <row r="35" spans="9:31">
      <c r="I35" s="10"/>
      <c r="J35" s="10"/>
      <c r="K35" s="10"/>
      <c r="L35" s="10"/>
      <c r="M35" s="10"/>
      <c r="N35" s="19"/>
      <c r="O35" s="19"/>
      <c r="P35" s="19"/>
      <c r="Q35" s="19"/>
      <c r="R35" s="19"/>
      <c r="S35" s="19"/>
      <c r="T35" s="19"/>
      <c r="U35" s="19"/>
      <c r="V35" s="19"/>
      <c r="W35" s="19"/>
      <c r="X35" s="19"/>
      <c r="Y35" s="19"/>
      <c r="Z35" s="19"/>
      <c r="AA35" s="19"/>
      <c r="AB35" s="19"/>
      <c r="AC35" s="19"/>
      <c r="AD35" s="19"/>
      <c r="AE35" s="19"/>
    </row>
    <row r="36" spans="9:31">
      <c r="I36" s="10"/>
      <c r="J36" s="10"/>
      <c r="K36" s="10"/>
      <c r="L36" s="10"/>
      <c r="M36" s="10"/>
      <c r="N36" s="19"/>
      <c r="O36" s="19"/>
      <c r="P36" s="19"/>
      <c r="Q36" s="19"/>
      <c r="R36" s="19"/>
      <c r="S36" s="19"/>
      <c r="T36" s="19"/>
      <c r="U36" s="19"/>
      <c r="V36" s="19"/>
      <c r="W36" s="19"/>
      <c r="X36" s="19"/>
      <c r="Y36" s="19"/>
      <c r="Z36" s="19"/>
      <c r="AA36" s="19"/>
      <c r="AB36" s="19"/>
      <c r="AC36" s="19"/>
      <c r="AD36" s="19"/>
      <c r="AE36" s="19"/>
    </row>
    <row r="37" spans="9:31">
      <c r="I37" s="10"/>
      <c r="J37" s="10"/>
      <c r="K37" s="10"/>
      <c r="L37" s="10"/>
      <c r="M37" s="10"/>
      <c r="N37" s="19"/>
      <c r="O37" s="19"/>
      <c r="P37" s="19"/>
      <c r="Q37" s="19"/>
      <c r="R37" s="19"/>
      <c r="S37" s="19"/>
      <c r="T37" s="19"/>
      <c r="U37" s="19"/>
      <c r="V37" s="19"/>
      <c r="W37" s="19"/>
      <c r="X37" s="19"/>
      <c r="Y37" s="19"/>
      <c r="Z37" s="19"/>
      <c r="AA37" s="19"/>
      <c r="AB37" s="19"/>
      <c r="AC37" s="19"/>
      <c r="AD37" s="19"/>
      <c r="AE37" s="19"/>
    </row>
    <row r="38" spans="9:31">
      <c r="I38" s="10"/>
      <c r="J38" s="10"/>
      <c r="K38" s="10"/>
      <c r="L38" s="10"/>
      <c r="M38" s="10"/>
      <c r="N38" s="19"/>
      <c r="O38" s="19"/>
      <c r="P38" s="19"/>
      <c r="Q38" s="19"/>
      <c r="R38" s="19"/>
      <c r="S38" s="19"/>
      <c r="T38" s="19"/>
      <c r="U38" s="19"/>
      <c r="V38" s="19"/>
      <c r="W38" s="19"/>
      <c r="X38" s="19"/>
      <c r="Y38" s="19"/>
      <c r="Z38" s="19"/>
      <c r="AA38" s="19"/>
      <c r="AB38" s="19"/>
      <c r="AC38" s="19"/>
      <c r="AD38" s="19"/>
      <c r="AE38" s="19"/>
    </row>
    <row r="39" spans="9:31">
      <c r="I39" s="10"/>
      <c r="J39" s="10"/>
      <c r="K39" s="10"/>
      <c r="L39" s="10"/>
      <c r="M39" s="10"/>
      <c r="N39" s="19"/>
      <c r="O39" s="19"/>
      <c r="P39" s="19"/>
      <c r="Q39" s="19"/>
      <c r="R39" s="19"/>
      <c r="S39" s="19"/>
      <c r="T39" s="19"/>
      <c r="U39" s="19"/>
      <c r="V39" s="19"/>
      <c r="W39" s="19"/>
      <c r="X39" s="19"/>
      <c r="Y39" s="19"/>
      <c r="Z39" s="19"/>
      <c r="AA39" s="19"/>
      <c r="AB39" s="19"/>
      <c r="AC39" s="19"/>
      <c r="AD39" s="19"/>
      <c r="AE39" s="19"/>
    </row>
    <row r="40" spans="9:31">
      <c r="I40" s="10"/>
      <c r="J40" s="10"/>
      <c r="K40" s="10"/>
      <c r="L40" s="10"/>
      <c r="M40" s="10"/>
      <c r="N40" s="19"/>
      <c r="O40" s="19"/>
      <c r="P40" s="19"/>
      <c r="Q40" s="19"/>
      <c r="R40" s="19"/>
      <c r="S40" s="19"/>
      <c r="T40" s="19"/>
      <c r="U40" s="19"/>
      <c r="V40" s="19"/>
      <c r="W40" s="19"/>
      <c r="X40" s="19"/>
      <c r="Y40" s="19"/>
      <c r="Z40" s="19"/>
      <c r="AA40" s="19"/>
      <c r="AB40" s="19"/>
      <c r="AC40" s="19"/>
      <c r="AD40" s="19"/>
      <c r="AE40" s="19"/>
    </row>
    <row r="41" spans="9:31">
      <c r="I41" s="10"/>
      <c r="J41" s="10"/>
      <c r="K41" s="10"/>
      <c r="L41" s="10"/>
      <c r="M41" s="10"/>
      <c r="N41" s="10"/>
      <c r="O41" s="10"/>
      <c r="P41" s="10"/>
      <c r="Q41" s="10"/>
      <c r="R41" s="10"/>
      <c r="S41" s="10"/>
      <c r="T41" s="10"/>
      <c r="U41" s="10"/>
      <c r="V41" s="10"/>
      <c r="W41" s="10"/>
      <c r="X41" s="10"/>
      <c r="Y41" s="10"/>
      <c r="Z41" s="10"/>
    </row>
    <row r="42" spans="9:31">
      <c r="I42" s="10"/>
      <c r="J42" s="10"/>
      <c r="K42" s="10"/>
      <c r="L42" s="10"/>
      <c r="M42" s="10"/>
      <c r="N42" s="10"/>
      <c r="O42" s="10"/>
      <c r="P42" s="10"/>
      <c r="Q42" s="10"/>
      <c r="R42" s="10"/>
      <c r="S42" s="10"/>
      <c r="T42" s="10"/>
      <c r="U42" s="10"/>
      <c r="V42" s="10"/>
      <c r="W42" s="10"/>
      <c r="X42" s="10"/>
      <c r="Y42" s="10"/>
      <c r="Z42" s="10"/>
    </row>
    <row r="43" spans="9:31">
      <c r="I43" s="10"/>
      <c r="J43" s="10"/>
      <c r="K43" s="10"/>
      <c r="L43" s="10"/>
      <c r="M43" s="10"/>
      <c r="N43" s="10"/>
      <c r="O43" s="10"/>
      <c r="P43" s="10"/>
      <c r="Q43" s="10"/>
      <c r="R43" s="10"/>
      <c r="S43" s="10"/>
      <c r="T43" s="10"/>
      <c r="U43" s="10"/>
      <c r="V43" s="10"/>
      <c r="W43" s="10"/>
      <c r="X43" s="10"/>
      <c r="Y43" s="10"/>
      <c r="Z43" s="10"/>
    </row>
    <row r="44" spans="9:31">
      <c r="I44" s="10"/>
      <c r="J44" s="10"/>
      <c r="K44" s="10"/>
      <c r="L44" s="10"/>
      <c r="M44" s="10"/>
      <c r="N44" s="10"/>
      <c r="O44" s="10"/>
      <c r="P44" s="10"/>
      <c r="Q44" s="10"/>
      <c r="R44" s="10"/>
      <c r="S44" s="10"/>
      <c r="T44" s="10"/>
      <c r="U44" s="10"/>
      <c r="V44" s="10"/>
      <c r="W44" s="10"/>
      <c r="X44" s="10"/>
      <c r="Y44" s="10"/>
      <c r="Z44" s="10"/>
    </row>
  </sheetData>
  <pageMargins left="0.7" right="0.7" top="0.75" bottom="0.75" header="0.3" footer="0.3"/>
  <pageSetup scale="43"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Z44"/>
  <sheetViews>
    <sheetView showRowColHeaders="0" zoomScale="60" zoomScaleNormal="60" workbookViewId="0"/>
  </sheetViews>
  <sheetFormatPr defaultColWidth="9.140625" defaultRowHeight="15"/>
  <cols>
    <col min="1" max="16384" width="9.140625" style="7"/>
  </cols>
  <sheetData>
    <row r="1" spans="1:1">
      <c r="A1" s="7" t="s">
        <v>0</v>
      </c>
    </row>
    <row r="17" spans="9:26">
      <c r="I17" s="10"/>
      <c r="J17" s="10"/>
      <c r="K17" s="10"/>
      <c r="L17" s="10"/>
      <c r="M17" s="10"/>
      <c r="N17" s="10"/>
      <c r="O17" s="10"/>
      <c r="P17" s="10"/>
      <c r="Q17" s="10"/>
      <c r="R17" s="10"/>
      <c r="S17" s="10"/>
      <c r="T17" s="10"/>
      <c r="U17" s="10"/>
      <c r="V17" s="10"/>
      <c r="W17" s="10"/>
      <c r="X17" s="10"/>
      <c r="Y17" s="10"/>
      <c r="Z17" s="10"/>
    </row>
    <row r="18" spans="9:26">
      <c r="I18" s="10"/>
      <c r="J18" s="10"/>
      <c r="K18" s="10"/>
      <c r="L18" s="10"/>
      <c r="M18" s="10"/>
      <c r="N18" s="10"/>
      <c r="O18" s="10"/>
      <c r="P18" s="10"/>
      <c r="Q18" s="10"/>
      <c r="R18" s="10"/>
      <c r="S18" s="10"/>
      <c r="T18" s="10"/>
      <c r="U18" s="10"/>
      <c r="V18" s="10"/>
      <c r="W18" s="10"/>
      <c r="X18" s="10"/>
      <c r="Y18" s="10"/>
      <c r="Z18" s="10"/>
    </row>
    <row r="19" spans="9:26">
      <c r="I19" s="10"/>
      <c r="J19" s="10"/>
      <c r="K19" s="10"/>
      <c r="L19" s="10"/>
      <c r="M19" s="10"/>
      <c r="N19" s="10"/>
      <c r="O19" s="10"/>
      <c r="P19" s="10"/>
      <c r="Q19" s="10"/>
      <c r="R19" s="10"/>
      <c r="S19" s="10"/>
      <c r="T19" s="10"/>
      <c r="U19" s="10"/>
      <c r="V19" s="10"/>
      <c r="W19" s="10"/>
      <c r="X19" s="10"/>
      <c r="Y19" s="10"/>
      <c r="Z19" s="10"/>
    </row>
    <row r="20" spans="9:26">
      <c r="I20" s="10"/>
      <c r="J20" s="10"/>
      <c r="K20" s="10"/>
      <c r="L20" s="10"/>
      <c r="M20" s="10"/>
      <c r="N20" s="10"/>
      <c r="O20" s="10"/>
      <c r="P20" s="10"/>
      <c r="Q20" s="10"/>
      <c r="R20" s="10"/>
      <c r="S20" s="10"/>
      <c r="T20" s="10"/>
      <c r="U20" s="10"/>
      <c r="V20" s="10"/>
      <c r="W20" s="10"/>
      <c r="X20" s="10"/>
      <c r="Y20" s="10"/>
      <c r="Z20" s="10"/>
    </row>
    <row r="21" spans="9:26">
      <c r="I21" s="10"/>
      <c r="J21" s="10"/>
      <c r="K21" s="10"/>
      <c r="L21" s="10"/>
      <c r="M21" s="10"/>
      <c r="N21" s="10"/>
      <c r="O21" s="10"/>
      <c r="P21" s="10"/>
      <c r="Q21" s="10"/>
      <c r="R21" s="10"/>
      <c r="S21" s="10"/>
      <c r="T21" s="10"/>
      <c r="U21" s="10"/>
      <c r="V21" s="10"/>
      <c r="W21" s="10"/>
      <c r="X21" s="10"/>
      <c r="Y21" s="10"/>
      <c r="Z21" s="10"/>
    </row>
    <row r="22" spans="9:26">
      <c r="I22" s="10"/>
      <c r="J22" s="10"/>
      <c r="K22" s="10"/>
      <c r="L22" s="10"/>
      <c r="M22" s="10"/>
      <c r="N22" s="10"/>
      <c r="O22" s="10"/>
      <c r="P22" s="10"/>
      <c r="Q22" s="10"/>
      <c r="R22" s="10"/>
      <c r="S22" s="10"/>
      <c r="T22" s="10"/>
      <c r="U22" s="10"/>
      <c r="V22" s="10"/>
      <c r="W22" s="10"/>
      <c r="X22" s="10"/>
      <c r="Y22" s="10"/>
      <c r="Z22" s="10"/>
    </row>
    <row r="23" spans="9:26">
      <c r="I23" s="10"/>
      <c r="J23" s="10"/>
      <c r="K23" s="10"/>
      <c r="L23" s="10"/>
      <c r="M23" s="10"/>
      <c r="N23" s="10"/>
      <c r="O23" s="10"/>
      <c r="P23" s="10"/>
      <c r="Q23" s="10"/>
      <c r="R23" s="10"/>
      <c r="S23" s="10"/>
      <c r="T23" s="10"/>
      <c r="U23" s="10"/>
      <c r="V23" s="10"/>
      <c r="W23" s="10"/>
      <c r="X23" s="10"/>
      <c r="Y23" s="10"/>
      <c r="Z23" s="10"/>
    </row>
    <row r="24" spans="9:26">
      <c r="I24" s="10"/>
      <c r="J24" s="10"/>
      <c r="K24" s="10"/>
      <c r="L24" s="10"/>
      <c r="M24" s="10"/>
      <c r="N24" s="10"/>
      <c r="O24" s="10"/>
      <c r="P24" s="10"/>
      <c r="Q24" s="10"/>
      <c r="R24" s="10"/>
      <c r="S24" s="10"/>
      <c r="T24" s="10"/>
      <c r="U24" s="10"/>
      <c r="V24" s="10"/>
      <c r="W24" s="10"/>
      <c r="X24" s="10"/>
      <c r="Y24" s="10"/>
      <c r="Z24" s="10"/>
    </row>
    <row r="25" spans="9:26">
      <c r="I25" s="10"/>
      <c r="J25" s="10"/>
      <c r="K25" s="10"/>
      <c r="L25" s="10"/>
      <c r="M25" s="10"/>
      <c r="N25" s="10"/>
      <c r="O25" s="10"/>
      <c r="P25" s="10"/>
      <c r="Q25" s="10"/>
      <c r="R25" s="10"/>
      <c r="S25" s="10"/>
      <c r="T25" s="10"/>
      <c r="U25" s="10"/>
      <c r="V25" s="10"/>
      <c r="W25" s="10"/>
      <c r="X25" s="10"/>
      <c r="Y25" s="10"/>
      <c r="Z25" s="10"/>
    </row>
    <row r="26" spans="9:26">
      <c r="I26" s="10"/>
      <c r="J26" s="10"/>
      <c r="K26" s="10"/>
      <c r="L26" s="10"/>
      <c r="M26" s="10"/>
      <c r="N26" s="10"/>
      <c r="O26" s="10"/>
      <c r="P26" s="10"/>
      <c r="Q26" s="10"/>
      <c r="R26" s="10"/>
      <c r="S26" s="10"/>
      <c r="T26" s="10"/>
      <c r="U26" s="10"/>
      <c r="V26" s="10"/>
      <c r="W26" s="10"/>
      <c r="X26" s="10"/>
      <c r="Y26" s="10"/>
      <c r="Z26" s="10"/>
    </row>
    <row r="27" spans="9:26">
      <c r="I27" s="10"/>
      <c r="J27" s="10"/>
      <c r="K27" s="10"/>
      <c r="L27" s="10"/>
      <c r="M27" s="10"/>
      <c r="N27" s="10"/>
      <c r="O27" s="10"/>
      <c r="P27" s="10"/>
      <c r="Q27" s="10"/>
      <c r="R27" s="10"/>
      <c r="S27" s="10"/>
      <c r="T27" s="10"/>
      <c r="U27" s="10"/>
      <c r="V27" s="10"/>
      <c r="W27" s="10"/>
      <c r="X27" s="10"/>
      <c r="Y27" s="10"/>
      <c r="Z27" s="10"/>
    </row>
    <row r="28" spans="9:26">
      <c r="I28" s="10"/>
      <c r="J28" s="10"/>
      <c r="K28" s="10"/>
      <c r="L28" s="10"/>
      <c r="M28" s="10"/>
      <c r="N28" s="10"/>
      <c r="O28" s="10"/>
      <c r="P28" s="10"/>
      <c r="Q28" s="10"/>
      <c r="R28" s="10"/>
      <c r="S28" s="10"/>
      <c r="T28" s="10"/>
      <c r="U28" s="10"/>
      <c r="V28" s="10"/>
      <c r="W28" s="10"/>
      <c r="X28" s="10"/>
      <c r="Y28" s="10"/>
      <c r="Z28" s="10"/>
    </row>
    <row r="29" spans="9:26">
      <c r="I29" s="10"/>
      <c r="J29" s="10"/>
      <c r="K29" s="10"/>
      <c r="L29" s="10"/>
      <c r="M29" s="10"/>
      <c r="N29" s="10"/>
      <c r="O29" s="10"/>
      <c r="P29" s="10"/>
      <c r="Q29" s="10"/>
      <c r="R29" s="10"/>
      <c r="S29" s="10"/>
      <c r="T29" s="10"/>
      <c r="U29" s="10"/>
      <c r="V29" s="10"/>
      <c r="W29" s="10"/>
      <c r="X29" s="10"/>
      <c r="Y29" s="10"/>
      <c r="Z29" s="10"/>
    </row>
    <row r="30" spans="9:26">
      <c r="I30" s="10"/>
      <c r="J30" s="10"/>
      <c r="K30" s="10"/>
      <c r="L30" s="10"/>
      <c r="M30" s="10"/>
      <c r="N30" s="10"/>
      <c r="O30" s="10"/>
      <c r="P30" s="10"/>
      <c r="Q30" s="10"/>
      <c r="R30" s="10"/>
      <c r="S30" s="10"/>
      <c r="T30" s="10"/>
      <c r="U30" s="10"/>
      <c r="V30" s="10"/>
      <c r="W30" s="10"/>
      <c r="X30" s="10"/>
      <c r="Y30" s="10"/>
      <c r="Z30" s="10"/>
    </row>
    <row r="31" spans="9:26">
      <c r="I31" s="10"/>
      <c r="J31" s="10"/>
      <c r="K31" s="10"/>
      <c r="L31" s="10"/>
      <c r="M31" s="10"/>
      <c r="N31" s="10"/>
      <c r="O31" s="10"/>
      <c r="P31" s="10"/>
      <c r="Q31" s="10"/>
      <c r="R31" s="10"/>
      <c r="S31" s="10"/>
      <c r="T31" s="10"/>
      <c r="U31" s="10"/>
      <c r="V31" s="10"/>
      <c r="W31" s="10"/>
      <c r="X31" s="10"/>
      <c r="Y31" s="10"/>
      <c r="Z31" s="10"/>
    </row>
    <row r="32" spans="9:26">
      <c r="I32" s="10"/>
      <c r="J32" s="10"/>
      <c r="K32" s="10"/>
      <c r="L32" s="10"/>
      <c r="M32" s="10"/>
      <c r="N32" s="10"/>
      <c r="O32" s="10"/>
      <c r="P32" s="10"/>
      <c r="Q32" s="10"/>
      <c r="R32" s="10"/>
      <c r="S32" s="10"/>
      <c r="T32" s="10"/>
      <c r="U32" s="10"/>
      <c r="V32" s="10"/>
      <c r="W32" s="10"/>
      <c r="X32" s="10"/>
      <c r="Y32" s="10"/>
      <c r="Z32" s="10"/>
    </row>
    <row r="33" spans="9:26">
      <c r="I33" s="10"/>
      <c r="J33" s="10"/>
      <c r="K33" s="10"/>
      <c r="L33" s="10"/>
      <c r="M33" s="10"/>
      <c r="N33" s="10"/>
      <c r="O33" s="10"/>
      <c r="P33" s="10"/>
      <c r="Q33" s="10"/>
      <c r="R33" s="10"/>
      <c r="S33" s="10"/>
      <c r="T33" s="10"/>
      <c r="U33" s="10"/>
      <c r="V33" s="10"/>
      <c r="W33" s="10"/>
      <c r="X33" s="10"/>
      <c r="Y33" s="10"/>
      <c r="Z33" s="10"/>
    </row>
    <row r="34" spans="9:26">
      <c r="I34" s="10"/>
      <c r="J34" s="10"/>
      <c r="K34" s="10"/>
      <c r="L34" s="10"/>
      <c r="M34" s="10"/>
      <c r="N34" s="10"/>
      <c r="O34" s="10"/>
      <c r="P34" s="10"/>
      <c r="Q34" s="10"/>
      <c r="R34" s="10"/>
      <c r="S34" s="10"/>
      <c r="T34" s="10"/>
      <c r="U34" s="10"/>
      <c r="V34" s="10"/>
      <c r="W34" s="10"/>
      <c r="X34" s="10"/>
      <c r="Y34" s="10"/>
      <c r="Z34" s="10"/>
    </row>
    <row r="35" spans="9:26">
      <c r="I35" s="10"/>
      <c r="J35" s="10"/>
      <c r="K35" s="10"/>
      <c r="L35" s="10"/>
      <c r="M35" s="10"/>
      <c r="N35" s="10"/>
      <c r="O35" s="10"/>
      <c r="P35" s="10"/>
      <c r="Q35" s="10"/>
      <c r="R35" s="10"/>
      <c r="S35" s="10"/>
      <c r="T35" s="10"/>
      <c r="U35" s="10"/>
      <c r="V35" s="10"/>
      <c r="W35" s="10"/>
      <c r="X35" s="10"/>
      <c r="Y35" s="10"/>
      <c r="Z35" s="10"/>
    </row>
    <row r="36" spans="9:26">
      <c r="I36" s="10"/>
      <c r="J36" s="10"/>
      <c r="K36" s="10"/>
      <c r="L36" s="10"/>
      <c r="M36" s="10"/>
      <c r="N36" s="10"/>
      <c r="O36" s="10"/>
      <c r="P36" s="10"/>
      <c r="Q36" s="10"/>
      <c r="R36" s="10"/>
      <c r="S36" s="10"/>
      <c r="T36" s="10"/>
      <c r="U36" s="10"/>
      <c r="V36" s="10"/>
      <c r="W36" s="10"/>
      <c r="X36" s="10"/>
      <c r="Y36" s="10"/>
      <c r="Z36" s="10"/>
    </row>
    <row r="37" spans="9:26">
      <c r="I37" s="10"/>
      <c r="J37" s="10"/>
      <c r="K37" s="10"/>
      <c r="L37" s="10"/>
      <c r="M37" s="10"/>
      <c r="N37" s="10"/>
      <c r="O37" s="10"/>
      <c r="P37" s="10"/>
      <c r="Q37" s="10"/>
      <c r="R37" s="10"/>
      <c r="S37" s="10"/>
      <c r="T37" s="10"/>
      <c r="U37" s="10"/>
      <c r="V37" s="10"/>
      <c r="W37" s="10"/>
      <c r="X37" s="10"/>
      <c r="Y37" s="10"/>
      <c r="Z37" s="10"/>
    </row>
    <row r="38" spans="9:26">
      <c r="I38" s="10"/>
      <c r="J38" s="10"/>
      <c r="K38" s="10"/>
      <c r="L38" s="10"/>
      <c r="M38" s="10"/>
      <c r="N38" s="10"/>
      <c r="O38" s="10"/>
      <c r="P38" s="10"/>
      <c r="Q38" s="10"/>
      <c r="R38" s="10"/>
      <c r="S38" s="10"/>
      <c r="T38" s="10"/>
      <c r="U38" s="10"/>
      <c r="V38" s="10"/>
      <c r="W38" s="10"/>
      <c r="X38" s="10"/>
      <c r="Y38" s="10"/>
      <c r="Z38" s="10"/>
    </row>
    <row r="39" spans="9:26">
      <c r="I39" s="10"/>
      <c r="J39" s="10"/>
      <c r="K39" s="10"/>
      <c r="L39" s="10"/>
      <c r="M39" s="10"/>
      <c r="N39" s="10"/>
      <c r="O39" s="10"/>
      <c r="P39" s="10"/>
      <c r="Q39" s="10"/>
      <c r="R39" s="10"/>
      <c r="S39" s="10"/>
      <c r="T39" s="10"/>
      <c r="U39" s="10"/>
      <c r="V39" s="10"/>
      <c r="W39" s="10"/>
      <c r="X39" s="10"/>
      <c r="Y39" s="10"/>
      <c r="Z39" s="10"/>
    </row>
    <row r="40" spans="9:26">
      <c r="I40" s="10"/>
      <c r="J40" s="10"/>
      <c r="K40" s="10"/>
      <c r="L40" s="10"/>
      <c r="M40" s="10"/>
      <c r="N40" s="10"/>
      <c r="O40" s="10"/>
      <c r="P40" s="10"/>
      <c r="Q40" s="10"/>
      <c r="R40" s="10"/>
      <c r="S40" s="10"/>
      <c r="T40" s="10"/>
      <c r="U40" s="10"/>
      <c r="V40" s="10"/>
      <c r="W40" s="10"/>
      <c r="X40" s="10"/>
      <c r="Y40" s="10"/>
      <c r="Z40" s="10"/>
    </row>
    <row r="41" spans="9:26">
      <c r="I41" s="10"/>
      <c r="J41" s="10"/>
      <c r="K41" s="10"/>
      <c r="L41" s="10"/>
      <c r="M41" s="10"/>
      <c r="N41" s="10"/>
      <c r="O41" s="10"/>
      <c r="P41" s="10"/>
      <c r="Q41" s="10"/>
      <c r="R41" s="10"/>
      <c r="S41" s="10"/>
      <c r="T41" s="10"/>
      <c r="U41" s="10"/>
      <c r="V41" s="10"/>
      <c r="W41" s="10"/>
      <c r="X41" s="10"/>
      <c r="Y41" s="10"/>
      <c r="Z41" s="10"/>
    </row>
    <row r="42" spans="9:26">
      <c r="I42" s="10"/>
      <c r="J42" s="10"/>
      <c r="K42" s="10"/>
      <c r="L42" s="10"/>
      <c r="M42" s="10"/>
      <c r="N42" s="10"/>
      <c r="O42" s="10"/>
      <c r="P42" s="10"/>
      <c r="Q42" s="10"/>
      <c r="R42" s="10"/>
      <c r="S42" s="10"/>
      <c r="T42" s="10"/>
      <c r="U42" s="10"/>
      <c r="V42" s="10"/>
      <c r="W42" s="10"/>
      <c r="X42" s="10"/>
      <c r="Y42" s="10"/>
      <c r="Z42" s="10"/>
    </row>
    <row r="43" spans="9:26">
      <c r="I43" s="10"/>
      <c r="J43" s="10"/>
      <c r="K43" s="10"/>
      <c r="L43" s="10"/>
      <c r="M43" s="10"/>
      <c r="N43" s="10"/>
      <c r="O43" s="10"/>
      <c r="P43" s="10"/>
      <c r="Q43" s="10"/>
      <c r="R43" s="10"/>
      <c r="S43" s="10"/>
      <c r="T43" s="10"/>
      <c r="U43" s="10"/>
      <c r="V43" s="10"/>
      <c r="W43" s="10"/>
      <c r="X43" s="10"/>
      <c r="Y43" s="10"/>
      <c r="Z43" s="10"/>
    </row>
    <row r="44" spans="9:26">
      <c r="I44" s="10"/>
      <c r="J44" s="10"/>
      <c r="K44" s="10"/>
      <c r="L44" s="10"/>
      <c r="M44" s="10"/>
      <c r="N44" s="10"/>
      <c r="O44" s="10"/>
      <c r="P44" s="10"/>
      <c r="Q44" s="10"/>
      <c r="R44" s="10"/>
      <c r="S44" s="10"/>
      <c r="T44" s="10"/>
      <c r="U44" s="10"/>
      <c r="V44" s="10"/>
      <c r="W44" s="10"/>
      <c r="X44" s="10"/>
      <c r="Y44" s="10"/>
      <c r="Z44" s="10"/>
    </row>
  </sheetData>
  <pageMargins left="0.7" right="0.7" top="0.75" bottom="0.75" header="0.3" footer="0.3"/>
  <pageSetup scale="47"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Z44"/>
  <sheetViews>
    <sheetView showRowColHeaders="0" zoomScale="60" zoomScaleNormal="60" workbookViewId="0"/>
  </sheetViews>
  <sheetFormatPr defaultColWidth="9.140625" defaultRowHeight="15"/>
  <cols>
    <col min="1" max="16384" width="9.140625" style="7"/>
  </cols>
  <sheetData>
    <row r="1" spans="1:1">
      <c r="A1" s="7" t="s">
        <v>0</v>
      </c>
    </row>
    <row r="17" spans="9:26">
      <c r="I17" s="10"/>
      <c r="J17" s="10"/>
      <c r="K17" s="10"/>
      <c r="L17" s="10"/>
      <c r="M17" s="10"/>
      <c r="N17" s="10"/>
      <c r="O17" s="10"/>
      <c r="P17" s="10"/>
      <c r="Q17" s="10"/>
      <c r="R17" s="10"/>
      <c r="S17" s="10"/>
      <c r="T17" s="10"/>
      <c r="U17" s="10"/>
      <c r="V17" s="10"/>
      <c r="W17" s="10"/>
      <c r="X17" s="10"/>
      <c r="Y17" s="10"/>
      <c r="Z17" s="10"/>
    </row>
    <row r="18" spans="9:26">
      <c r="I18" s="10"/>
      <c r="J18" s="10"/>
      <c r="K18" s="10"/>
      <c r="L18" s="10"/>
      <c r="M18" s="10"/>
      <c r="N18" s="10"/>
      <c r="O18" s="10"/>
      <c r="P18" s="10"/>
      <c r="Q18" s="10"/>
      <c r="R18" s="10"/>
      <c r="S18" s="10"/>
      <c r="T18" s="10"/>
      <c r="U18" s="10"/>
      <c r="V18" s="10"/>
      <c r="W18" s="10"/>
      <c r="X18" s="10"/>
      <c r="Y18" s="10"/>
      <c r="Z18" s="10"/>
    </row>
    <row r="19" spans="9:26">
      <c r="I19" s="10"/>
      <c r="J19" s="10"/>
      <c r="K19" s="10"/>
      <c r="L19" s="10"/>
      <c r="M19" s="10"/>
      <c r="N19" s="10"/>
      <c r="O19" s="10"/>
      <c r="P19" s="10"/>
      <c r="Q19" s="10"/>
      <c r="R19" s="10"/>
      <c r="S19" s="10"/>
      <c r="T19" s="10"/>
      <c r="U19" s="10"/>
      <c r="V19" s="10"/>
      <c r="W19" s="10"/>
      <c r="X19" s="10"/>
      <c r="Y19" s="10"/>
      <c r="Z19" s="10"/>
    </row>
    <row r="20" spans="9:26">
      <c r="I20" s="10"/>
      <c r="J20" s="10"/>
      <c r="K20" s="10"/>
      <c r="L20" s="10"/>
      <c r="M20" s="10"/>
      <c r="N20" s="10"/>
      <c r="O20" s="10"/>
      <c r="P20" s="10"/>
      <c r="Q20" s="10"/>
      <c r="R20" s="10"/>
      <c r="S20" s="10"/>
      <c r="T20" s="10"/>
      <c r="U20" s="10"/>
      <c r="V20" s="10"/>
      <c r="W20" s="10"/>
      <c r="X20" s="10"/>
      <c r="Y20" s="10"/>
      <c r="Z20" s="10"/>
    </row>
    <row r="21" spans="9:26">
      <c r="I21" s="10"/>
      <c r="J21" s="10"/>
      <c r="K21" s="10"/>
      <c r="L21" s="10"/>
      <c r="M21" s="10"/>
      <c r="N21" s="10"/>
      <c r="O21" s="10"/>
      <c r="P21" s="10"/>
      <c r="Q21" s="10"/>
      <c r="R21" s="10"/>
      <c r="S21" s="10"/>
      <c r="T21" s="10"/>
      <c r="U21" s="10"/>
      <c r="V21" s="10"/>
      <c r="W21" s="10"/>
      <c r="X21" s="10"/>
      <c r="Y21" s="10"/>
      <c r="Z21" s="10"/>
    </row>
    <row r="22" spans="9:26">
      <c r="I22" s="10"/>
      <c r="J22" s="10"/>
      <c r="K22" s="10"/>
      <c r="L22" s="10"/>
      <c r="M22" s="10"/>
      <c r="N22" s="10"/>
      <c r="O22" s="10"/>
      <c r="P22" s="10"/>
      <c r="Q22" s="10"/>
      <c r="R22" s="10"/>
      <c r="S22" s="10"/>
      <c r="T22" s="10"/>
      <c r="U22" s="10"/>
      <c r="V22" s="10"/>
      <c r="W22" s="10"/>
      <c r="X22" s="10"/>
      <c r="Y22" s="10"/>
      <c r="Z22" s="10"/>
    </row>
    <row r="23" spans="9:26">
      <c r="I23" s="10"/>
      <c r="J23" s="10"/>
      <c r="K23" s="10"/>
      <c r="L23" s="10"/>
      <c r="M23" s="10"/>
      <c r="N23" s="10"/>
      <c r="O23" s="10"/>
      <c r="P23" s="10"/>
      <c r="Q23" s="10"/>
      <c r="R23" s="10"/>
      <c r="S23" s="10"/>
      <c r="T23" s="10"/>
      <c r="U23" s="10"/>
      <c r="V23" s="10"/>
      <c r="W23" s="10"/>
      <c r="X23" s="10"/>
      <c r="Y23" s="10"/>
      <c r="Z23" s="10"/>
    </row>
    <row r="24" spans="9:26">
      <c r="I24" s="10"/>
      <c r="J24" s="10"/>
      <c r="K24" s="10"/>
      <c r="L24" s="10"/>
      <c r="M24" s="10"/>
      <c r="N24" s="10"/>
      <c r="O24" s="10"/>
      <c r="P24" s="10"/>
      <c r="Q24" s="10"/>
      <c r="R24" s="10"/>
      <c r="S24" s="10"/>
      <c r="T24" s="10"/>
      <c r="U24" s="10"/>
      <c r="V24" s="10"/>
      <c r="W24" s="10"/>
      <c r="X24" s="10"/>
      <c r="Y24" s="10"/>
      <c r="Z24" s="10"/>
    </row>
    <row r="25" spans="9:26">
      <c r="I25" s="10"/>
      <c r="J25" s="10"/>
      <c r="K25" s="10"/>
      <c r="L25" s="10"/>
      <c r="M25" s="10"/>
      <c r="N25" s="10"/>
      <c r="O25" s="10"/>
      <c r="P25" s="10"/>
      <c r="Q25" s="10"/>
      <c r="R25" s="10"/>
      <c r="S25" s="10"/>
      <c r="T25" s="10"/>
      <c r="U25" s="10"/>
      <c r="V25" s="10"/>
      <c r="W25" s="10"/>
      <c r="X25" s="10"/>
      <c r="Y25" s="10"/>
      <c r="Z25" s="10"/>
    </row>
    <row r="26" spans="9:26">
      <c r="I26" s="10"/>
      <c r="J26" s="10"/>
      <c r="K26" s="10"/>
      <c r="L26" s="10"/>
      <c r="M26" s="10"/>
      <c r="N26" s="10"/>
      <c r="O26" s="10"/>
      <c r="P26" s="10"/>
      <c r="Q26" s="10"/>
      <c r="R26" s="10"/>
      <c r="S26" s="10"/>
      <c r="T26" s="10"/>
      <c r="U26" s="10"/>
      <c r="V26" s="10"/>
      <c r="W26" s="10"/>
      <c r="X26" s="10"/>
      <c r="Y26" s="10"/>
      <c r="Z26" s="10"/>
    </row>
    <row r="27" spans="9:26">
      <c r="I27" s="10"/>
      <c r="J27" s="10"/>
      <c r="K27" s="10"/>
      <c r="L27" s="10"/>
      <c r="M27" s="10"/>
      <c r="N27" s="10"/>
      <c r="O27" s="10"/>
      <c r="P27" s="10"/>
      <c r="Q27" s="10"/>
      <c r="R27" s="10"/>
      <c r="S27" s="10"/>
      <c r="T27" s="10"/>
      <c r="U27" s="10"/>
      <c r="V27" s="10"/>
      <c r="W27" s="10"/>
      <c r="X27" s="10"/>
      <c r="Y27" s="10"/>
      <c r="Z27" s="10"/>
    </row>
    <row r="28" spans="9:26">
      <c r="I28" s="10"/>
      <c r="J28" s="10"/>
      <c r="K28" s="10"/>
      <c r="L28" s="10"/>
      <c r="M28" s="10"/>
      <c r="N28" s="10"/>
      <c r="O28" s="10"/>
      <c r="P28" s="10"/>
      <c r="Q28" s="10"/>
      <c r="R28" s="10"/>
      <c r="S28" s="10"/>
      <c r="T28" s="10"/>
      <c r="U28" s="10"/>
      <c r="V28" s="10"/>
      <c r="W28" s="10"/>
      <c r="X28" s="10"/>
      <c r="Y28" s="10"/>
      <c r="Z28" s="10"/>
    </row>
    <row r="29" spans="9:26">
      <c r="I29" s="10"/>
      <c r="J29" s="10"/>
      <c r="K29" s="10"/>
      <c r="L29" s="10"/>
      <c r="M29" s="10"/>
      <c r="N29" s="10"/>
      <c r="O29" s="10"/>
      <c r="P29" s="10"/>
      <c r="Q29" s="10"/>
      <c r="R29" s="10"/>
      <c r="S29" s="10"/>
      <c r="T29" s="10"/>
      <c r="U29" s="10"/>
      <c r="V29" s="10"/>
      <c r="W29" s="10"/>
      <c r="X29" s="10"/>
      <c r="Y29" s="10"/>
      <c r="Z29" s="10"/>
    </row>
    <row r="30" spans="9:26">
      <c r="I30" s="10"/>
      <c r="J30" s="10"/>
      <c r="K30" s="10"/>
      <c r="L30" s="10"/>
      <c r="M30" s="10"/>
      <c r="N30" s="10"/>
      <c r="O30" s="10"/>
      <c r="P30" s="10"/>
      <c r="Q30" s="10"/>
      <c r="R30" s="10"/>
      <c r="S30" s="10"/>
      <c r="T30" s="10"/>
      <c r="U30" s="10"/>
      <c r="V30" s="10"/>
      <c r="W30" s="10"/>
      <c r="X30" s="10"/>
      <c r="Y30" s="10"/>
      <c r="Z30" s="10"/>
    </row>
    <row r="31" spans="9:26">
      <c r="I31" s="10"/>
      <c r="J31" s="10"/>
      <c r="K31" s="10"/>
      <c r="L31" s="10"/>
      <c r="M31" s="10"/>
      <c r="N31" s="10"/>
      <c r="O31" s="10"/>
      <c r="P31" s="10"/>
      <c r="Q31" s="10"/>
      <c r="R31" s="10"/>
      <c r="S31" s="10"/>
      <c r="T31" s="10"/>
      <c r="U31" s="10"/>
      <c r="V31" s="10"/>
      <c r="W31" s="10"/>
      <c r="X31" s="10"/>
      <c r="Y31" s="10"/>
      <c r="Z31" s="10"/>
    </row>
    <row r="32" spans="9:26">
      <c r="I32" s="10"/>
      <c r="J32" s="10"/>
      <c r="K32" s="10"/>
      <c r="L32" s="10"/>
      <c r="M32" s="10"/>
      <c r="N32" s="10"/>
      <c r="O32" s="10"/>
      <c r="P32" s="10"/>
      <c r="Q32" s="10"/>
      <c r="R32" s="10"/>
      <c r="S32" s="10"/>
      <c r="T32" s="10"/>
      <c r="U32" s="10"/>
      <c r="V32" s="10"/>
      <c r="W32" s="10"/>
      <c r="X32" s="10"/>
      <c r="Y32" s="10"/>
      <c r="Z32" s="10"/>
    </row>
    <row r="33" spans="9:26">
      <c r="I33" s="10"/>
      <c r="J33" s="10"/>
      <c r="K33" s="10"/>
      <c r="L33" s="10"/>
      <c r="M33" s="10"/>
      <c r="N33" s="10"/>
      <c r="O33" s="10"/>
      <c r="P33" s="10"/>
      <c r="Q33" s="10"/>
      <c r="R33" s="10"/>
      <c r="S33" s="10"/>
      <c r="T33" s="10"/>
      <c r="U33" s="10"/>
      <c r="V33" s="10"/>
      <c r="W33" s="10"/>
      <c r="X33" s="10"/>
      <c r="Y33" s="10"/>
      <c r="Z33" s="10"/>
    </row>
    <row r="34" spans="9:26">
      <c r="I34" s="10"/>
      <c r="J34" s="10"/>
      <c r="K34" s="10"/>
      <c r="L34" s="10"/>
      <c r="M34" s="10"/>
      <c r="N34" s="10"/>
      <c r="O34" s="10"/>
      <c r="P34" s="10"/>
      <c r="Q34" s="10"/>
      <c r="R34" s="10"/>
      <c r="S34" s="10"/>
      <c r="T34" s="10"/>
      <c r="U34" s="10"/>
      <c r="V34" s="10"/>
      <c r="W34" s="10"/>
      <c r="X34" s="10"/>
      <c r="Y34" s="10"/>
      <c r="Z34" s="10"/>
    </row>
    <row r="35" spans="9:26">
      <c r="I35" s="10"/>
      <c r="J35" s="10"/>
      <c r="K35" s="10"/>
      <c r="L35" s="10"/>
      <c r="M35" s="10"/>
      <c r="N35" s="10"/>
      <c r="O35" s="10"/>
      <c r="P35" s="10"/>
      <c r="Q35" s="10"/>
      <c r="R35" s="10"/>
      <c r="S35" s="10"/>
      <c r="T35" s="10"/>
      <c r="U35" s="10"/>
      <c r="V35" s="10"/>
      <c r="W35" s="10"/>
      <c r="X35" s="10"/>
      <c r="Y35" s="10"/>
      <c r="Z35" s="10"/>
    </row>
    <row r="36" spans="9:26">
      <c r="I36" s="10"/>
      <c r="J36" s="10"/>
      <c r="K36" s="10"/>
      <c r="L36" s="10"/>
      <c r="M36" s="10"/>
      <c r="N36" s="10"/>
      <c r="O36" s="10"/>
      <c r="P36" s="10"/>
      <c r="Q36" s="10"/>
      <c r="R36" s="10"/>
      <c r="S36" s="10"/>
      <c r="T36" s="10"/>
      <c r="U36" s="10"/>
      <c r="V36" s="10"/>
      <c r="W36" s="10"/>
      <c r="X36" s="10"/>
      <c r="Y36" s="10"/>
      <c r="Z36" s="10"/>
    </row>
    <row r="37" spans="9:26">
      <c r="I37" s="10"/>
      <c r="J37" s="10"/>
      <c r="K37" s="10"/>
      <c r="L37" s="10"/>
      <c r="M37" s="10"/>
      <c r="N37" s="10"/>
      <c r="O37" s="10"/>
      <c r="P37" s="10"/>
      <c r="Q37" s="10"/>
      <c r="R37" s="10"/>
      <c r="S37" s="10"/>
      <c r="T37" s="10"/>
      <c r="U37" s="10"/>
      <c r="V37" s="10"/>
      <c r="W37" s="10"/>
      <c r="X37" s="10"/>
      <c r="Y37" s="10"/>
      <c r="Z37" s="10"/>
    </row>
    <row r="38" spans="9:26">
      <c r="I38" s="10"/>
      <c r="J38" s="10"/>
      <c r="K38" s="10"/>
      <c r="L38" s="10"/>
      <c r="M38" s="10"/>
      <c r="N38" s="10"/>
      <c r="O38" s="10"/>
      <c r="P38" s="10"/>
      <c r="Q38" s="10"/>
      <c r="R38" s="10"/>
      <c r="S38" s="10"/>
      <c r="T38" s="10"/>
      <c r="U38" s="10"/>
      <c r="V38" s="10"/>
      <c r="W38" s="10"/>
      <c r="X38" s="10"/>
      <c r="Y38" s="10"/>
      <c r="Z38" s="10"/>
    </row>
    <row r="39" spans="9:26">
      <c r="I39" s="10"/>
      <c r="J39" s="10"/>
      <c r="K39" s="10"/>
      <c r="L39" s="10"/>
      <c r="M39" s="10"/>
      <c r="N39" s="10"/>
      <c r="O39" s="10"/>
      <c r="P39" s="10"/>
      <c r="Q39" s="10"/>
      <c r="R39" s="10"/>
      <c r="S39" s="10"/>
      <c r="T39" s="10"/>
      <c r="U39" s="10"/>
      <c r="V39" s="10"/>
      <c r="W39" s="10"/>
      <c r="X39" s="10"/>
      <c r="Y39" s="10"/>
      <c r="Z39" s="10"/>
    </row>
    <row r="40" spans="9:26">
      <c r="I40" s="10"/>
      <c r="J40" s="10"/>
      <c r="K40" s="10"/>
      <c r="L40" s="10"/>
      <c r="M40" s="10"/>
      <c r="N40" s="10"/>
      <c r="O40" s="10"/>
      <c r="P40" s="10"/>
      <c r="Q40" s="10"/>
      <c r="R40" s="10"/>
      <c r="S40" s="10"/>
      <c r="T40" s="10"/>
      <c r="U40" s="10"/>
      <c r="V40" s="10"/>
      <c r="W40" s="10"/>
      <c r="X40" s="10"/>
      <c r="Y40" s="10"/>
      <c r="Z40" s="10"/>
    </row>
    <row r="41" spans="9:26">
      <c r="I41" s="10"/>
      <c r="J41" s="10"/>
      <c r="K41" s="10"/>
      <c r="L41" s="10"/>
      <c r="M41" s="10"/>
      <c r="N41" s="10"/>
      <c r="O41" s="10"/>
      <c r="P41" s="10"/>
      <c r="Q41" s="10"/>
      <c r="R41" s="10"/>
      <c r="S41" s="10"/>
      <c r="T41" s="10"/>
      <c r="U41" s="10"/>
      <c r="V41" s="10"/>
      <c r="W41" s="10"/>
      <c r="X41" s="10"/>
      <c r="Y41" s="10"/>
      <c r="Z41" s="10"/>
    </row>
    <row r="42" spans="9:26">
      <c r="I42" s="10"/>
      <c r="J42" s="10"/>
      <c r="K42" s="10"/>
      <c r="L42" s="10"/>
      <c r="M42" s="10"/>
      <c r="N42" s="10"/>
      <c r="O42" s="10"/>
      <c r="P42" s="10"/>
      <c r="Q42" s="10"/>
      <c r="R42" s="10"/>
      <c r="S42" s="10"/>
      <c r="T42" s="10"/>
      <c r="U42" s="10"/>
      <c r="V42" s="10"/>
      <c r="W42" s="10"/>
      <c r="X42" s="10"/>
      <c r="Y42" s="10"/>
      <c r="Z42" s="10"/>
    </row>
    <row r="43" spans="9:26">
      <c r="I43" s="10"/>
      <c r="J43" s="10"/>
      <c r="K43" s="10"/>
      <c r="L43" s="10"/>
      <c r="M43" s="10"/>
      <c r="N43" s="10"/>
      <c r="O43" s="10"/>
      <c r="P43" s="10"/>
      <c r="Q43" s="10"/>
      <c r="R43" s="10"/>
      <c r="S43" s="10"/>
      <c r="T43" s="10"/>
      <c r="U43" s="10"/>
      <c r="V43" s="10"/>
      <c r="W43" s="10"/>
      <c r="X43" s="10"/>
      <c r="Y43" s="10"/>
      <c r="Z43" s="10"/>
    </row>
    <row r="44" spans="9:26">
      <c r="I44" s="10"/>
      <c r="J44" s="10"/>
      <c r="K44" s="10"/>
      <c r="L44" s="10"/>
      <c r="M44" s="10"/>
      <c r="N44" s="10"/>
      <c r="O44" s="10"/>
      <c r="P44" s="10"/>
      <c r="Q44" s="10"/>
      <c r="R44" s="10"/>
      <c r="S44" s="10"/>
      <c r="T44" s="10"/>
      <c r="U44" s="10"/>
      <c r="V44" s="10"/>
      <c r="W44" s="10"/>
      <c r="X44" s="10"/>
      <c r="Y44" s="10"/>
      <c r="Z44" s="10"/>
    </row>
  </sheetData>
  <sheetProtection algorithmName="SHA-512" hashValue="VHfsD7mPxYsDICg4EHkbp53k9K/Zff964ZuY+t+MuS3MW0GDf8kdUiKyzIOEUGKA/Lmd5+TjskMwv7A9hcBFVg==" saltValue="2YTC4rNAMFwLqadP9aGdgw==" spinCount="100000" sheet="1" objects="1" scenarios="1"/>
  <pageMargins left="0.7" right="0.7" top="0.75" bottom="0.75" header="0.3" footer="0.3"/>
  <pageSetup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L19:O44"/>
  <sheetViews>
    <sheetView zoomScale="70" zoomScaleNormal="70" workbookViewId="0"/>
  </sheetViews>
  <sheetFormatPr defaultColWidth="9.140625" defaultRowHeight="15"/>
  <cols>
    <col min="1" max="11" width="9.140625" style="1"/>
    <col min="12" max="13" width="15.28515625" style="1" customWidth="1"/>
    <col min="14" max="14" width="16.42578125" style="1" customWidth="1"/>
    <col min="15" max="15" width="14.42578125" style="1" customWidth="1"/>
    <col min="16" max="16384" width="9.140625" style="1"/>
  </cols>
  <sheetData>
    <row r="19" ht="15" customHeight="1"/>
    <row r="20" ht="15" customHeight="1"/>
    <row r="34" spans="12:15" ht="26.25">
      <c r="L34" s="43"/>
      <c r="M34" s="44"/>
      <c r="N34" s="44"/>
      <c r="O34" s="44"/>
    </row>
    <row r="35" spans="12:15" ht="26.25">
      <c r="L35" s="44"/>
      <c r="M35" s="45"/>
      <c r="N35" s="45"/>
      <c r="O35" s="45"/>
    </row>
    <row r="36" spans="12:15" ht="26.25">
      <c r="L36" s="44"/>
      <c r="M36" s="45"/>
      <c r="N36" s="45"/>
      <c r="O36" s="45"/>
    </row>
    <row r="37" spans="12:15" ht="26.25">
      <c r="L37" s="44"/>
      <c r="M37" s="44"/>
      <c r="N37" s="44"/>
      <c r="O37" s="44"/>
    </row>
    <row r="42" spans="12:15" ht="21" customHeight="1"/>
    <row r="43" spans="12:15" ht="21" customHeight="1"/>
    <row r="44" spans="12:15" ht="19.149999999999999" customHeight="1"/>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L19:O44"/>
  <sheetViews>
    <sheetView zoomScale="70" zoomScaleNormal="70" workbookViewId="0"/>
  </sheetViews>
  <sheetFormatPr defaultColWidth="9.140625" defaultRowHeight="15"/>
  <cols>
    <col min="1" max="11" width="9.140625" style="1"/>
    <col min="12" max="12" width="15.28515625" style="1" customWidth="1"/>
    <col min="13" max="13" width="15.28515625" style="1" bestFit="1" customWidth="1"/>
    <col min="14" max="14" width="16.42578125" style="1" customWidth="1"/>
    <col min="15" max="15" width="14.42578125" style="1" bestFit="1" customWidth="1"/>
    <col min="16" max="16384" width="9.140625" style="1"/>
  </cols>
  <sheetData>
    <row r="19" ht="15" customHeight="1"/>
    <row r="20" ht="15" customHeight="1"/>
    <row r="34" spans="12:15" ht="26.25">
      <c r="L34" s="43"/>
      <c r="M34" s="44"/>
      <c r="N34" s="44"/>
      <c r="O34" s="44"/>
    </row>
    <row r="35" spans="12:15" ht="26.25">
      <c r="L35" s="44"/>
      <c r="M35" s="45"/>
      <c r="N35" s="45"/>
      <c r="O35" s="45"/>
    </row>
    <row r="36" spans="12:15" ht="26.25">
      <c r="L36" s="44"/>
      <c r="M36" s="45"/>
      <c r="N36" s="45"/>
      <c r="O36" s="45"/>
    </row>
    <row r="37" spans="12:15" ht="26.25">
      <c r="L37" s="44"/>
      <c r="M37" s="44"/>
      <c r="N37" s="44"/>
      <c r="O37" s="44"/>
    </row>
    <row r="42" spans="12:15" ht="21" customHeight="1"/>
    <row r="43" spans="12:15" ht="21" customHeight="1"/>
    <row r="44" spans="12:15" ht="19.149999999999999" customHeight="1"/>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P19:Z44"/>
  <sheetViews>
    <sheetView zoomScale="80" zoomScaleNormal="80" workbookViewId="0">
      <selection activeCell="B7" sqref="B7"/>
    </sheetView>
  </sheetViews>
  <sheetFormatPr defaultColWidth="9.140625" defaultRowHeight="15"/>
  <cols>
    <col min="1" max="12" width="9.140625" style="1"/>
    <col min="13" max="13" width="8.140625" style="1" customWidth="1"/>
    <col min="14" max="23" width="9.140625" style="1"/>
    <col min="24" max="24" width="14" style="1" customWidth="1"/>
    <col min="25" max="16384" width="9.140625" style="1"/>
  </cols>
  <sheetData>
    <row r="19" spans="16:26">
      <c r="P19" s="158" t="s">
        <v>32</v>
      </c>
      <c r="Q19" s="158">
        <f>LN(0.8)</f>
        <v>-0.22314355131420971</v>
      </c>
    </row>
    <row r="20" spans="16:26">
      <c r="P20" s="158"/>
      <c r="Q20" s="158"/>
      <c r="S20" s="159">
        <f>Q19/Q22</f>
        <v>-0.32192809488736229</v>
      </c>
      <c r="T20" s="159"/>
    </row>
    <row r="21" spans="16:26" ht="26.25">
      <c r="R21" s="46" t="s">
        <v>22</v>
      </c>
      <c r="S21" s="159"/>
      <c r="T21" s="159"/>
    </row>
    <row r="22" spans="16:26" ht="23.25" customHeight="1">
      <c r="P22" s="160" t="s">
        <v>31</v>
      </c>
      <c r="Q22" s="160">
        <f>LN(2)</f>
        <v>0.69314718055994529</v>
      </c>
    </row>
    <row r="23" spans="16:26" ht="24.6" customHeight="1">
      <c r="P23" s="160"/>
      <c r="Q23" s="160"/>
    </row>
    <row r="24" spans="16:26" ht="24.6" customHeight="1"/>
    <row r="25" spans="16:26" ht="21" customHeight="1">
      <c r="P25" s="156">
        <v>36</v>
      </c>
      <c r="Q25" s="156"/>
      <c r="R25" s="46" t="s">
        <v>23</v>
      </c>
      <c r="S25" s="157">
        <f>P25^S20</f>
        <v>0.31548775005143354</v>
      </c>
      <c r="T25" s="157"/>
      <c r="U25" s="162" t="s">
        <v>21</v>
      </c>
      <c r="V25" s="156">
        <v>18</v>
      </c>
      <c r="W25" s="156"/>
      <c r="X25" s="162" t="s">
        <v>10</v>
      </c>
      <c r="Y25" s="165">
        <f>S25*V25</f>
        <v>5.6787795009258035</v>
      </c>
      <c r="Z25" s="165"/>
    </row>
    <row r="26" spans="16:26" ht="20.45" customHeight="1">
      <c r="P26" s="156"/>
      <c r="Q26" s="156"/>
      <c r="S26" s="157"/>
      <c r="T26" s="157"/>
      <c r="U26" s="162"/>
      <c r="V26" s="156"/>
      <c r="W26" s="156"/>
      <c r="X26" s="162"/>
      <c r="Y26" s="165"/>
      <c r="Z26" s="165"/>
    </row>
    <row r="27" spans="16:26" ht="23.45" customHeight="1"/>
    <row r="28" spans="16:26" ht="30" customHeight="1"/>
    <row r="29" spans="16:26" ht="20.45" customHeight="1">
      <c r="P29" s="161">
        <f>Y25</f>
        <v>5.6787795009258035</v>
      </c>
      <c r="Q29" s="161"/>
      <c r="R29" s="162" t="s">
        <v>21</v>
      </c>
      <c r="S29" s="156">
        <v>36</v>
      </c>
      <c r="T29" s="156"/>
      <c r="U29" s="162" t="s">
        <v>10</v>
      </c>
      <c r="V29" s="163">
        <f>(P29*S29)</f>
        <v>204.43606203332894</v>
      </c>
      <c r="W29" s="163"/>
      <c r="X29" s="166" t="s">
        <v>24</v>
      </c>
      <c r="Y29" s="163">
        <f>ROUNDUP(V29,0)</f>
        <v>205</v>
      </c>
      <c r="Z29" s="163"/>
    </row>
    <row r="30" spans="16:26" ht="24" customHeight="1">
      <c r="P30" s="161"/>
      <c r="Q30" s="161"/>
      <c r="R30" s="162"/>
      <c r="S30" s="156"/>
      <c r="T30" s="156"/>
      <c r="U30" s="162"/>
      <c r="V30" s="163"/>
      <c r="W30" s="163"/>
      <c r="X30" s="166"/>
      <c r="Y30" s="163"/>
      <c r="Z30" s="163"/>
    </row>
    <row r="31" spans="16:26" ht="23.25" customHeight="1"/>
    <row r="32" spans="16:26" ht="26.45" customHeight="1">
      <c r="V32" s="156">
        <v>4</v>
      </c>
      <c r="W32" s="156"/>
      <c r="Y32" s="164">
        <f>Y29/4</f>
        <v>51.25</v>
      </c>
      <c r="Z32" s="164"/>
    </row>
    <row r="33" spans="22:26" ht="24.75" customHeight="1">
      <c r="V33" s="156"/>
      <c r="W33" s="156"/>
      <c r="Y33" s="164"/>
      <c r="Z33" s="164"/>
    </row>
    <row r="34" spans="22:26" ht="23.25" customHeight="1"/>
    <row r="35" spans="22:26" ht="25.5" customHeight="1"/>
    <row r="39" spans="22:26" ht="25.5" customHeight="1"/>
    <row r="40" spans="22:26" ht="30.75" customHeight="1"/>
    <row r="41" spans="22:26" ht="20.45" customHeight="1"/>
    <row r="42" spans="22:26" ht="21" customHeight="1"/>
    <row r="43" spans="22:26" ht="21" customHeight="1"/>
    <row r="44" spans="22:26" ht="19.149999999999999" customHeight="1"/>
  </sheetData>
  <mergeCells count="20">
    <mergeCell ref="Y29:Z30"/>
    <mergeCell ref="V32:W33"/>
    <mergeCell ref="Y32:Z33"/>
    <mergeCell ref="U25:U26"/>
    <mergeCell ref="V25:W26"/>
    <mergeCell ref="X25:X26"/>
    <mergeCell ref="Y25:Z26"/>
    <mergeCell ref="X29:X30"/>
    <mergeCell ref="P29:Q30"/>
    <mergeCell ref="R29:R30"/>
    <mergeCell ref="S29:T30"/>
    <mergeCell ref="U29:U30"/>
    <mergeCell ref="V29:W30"/>
    <mergeCell ref="P25:Q26"/>
    <mergeCell ref="S25:T26"/>
    <mergeCell ref="P19:P20"/>
    <mergeCell ref="Q19:Q20"/>
    <mergeCell ref="S20:T21"/>
    <mergeCell ref="P22:P23"/>
    <mergeCell ref="Q22:Q2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Q12:AF44"/>
  <sheetViews>
    <sheetView zoomScale="80" zoomScaleNormal="80" workbookViewId="0"/>
  </sheetViews>
  <sheetFormatPr defaultColWidth="9.140625" defaultRowHeight="15"/>
  <cols>
    <col min="1" max="12" width="9.140625" style="1"/>
    <col min="13" max="13" width="8.140625" style="1" customWidth="1"/>
    <col min="14" max="16384" width="9.140625" style="1"/>
  </cols>
  <sheetData>
    <row r="12" spans="17:32">
      <c r="Q12"/>
      <c r="R12"/>
      <c r="S12"/>
      <c r="T12"/>
      <c r="U12"/>
      <c r="V12"/>
      <c r="W12"/>
      <c r="X12"/>
      <c r="Y12"/>
      <c r="Z12"/>
      <c r="AA12"/>
      <c r="AB12"/>
      <c r="AC12"/>
      <c r="AD12"/>
      <c r="AE12"/>
      <c r="AF12"/>
    </row>
    <row r="13" spans="17:32">
      <c r="Q13"/>
      <c r="R13"/>
      <c r="S13"/>
      <c r="T13"/>
      <c r="U13"/>
      <c r="V13"/>
      <c r="W13"/>
      <c r="X13"/>
      <c r="Y13"/>
      <c r="Z13"/>
      <c r="AA13"/>
      <c r="AB13"/>
      <c r="AC13"/>
      <c r="AD13"/>
      <c r="AE13"/>
      <c r="AF13"/>
    </row>
    <row r="14" spans="17:32">
      <c r="Q14"/>
      <c r="R14"/>
      <c r="S14"/>
      <c r="T14"/>
      <c r="U14"/>
      <c r="V14"/>
      <c r="W14"/>
      <c r="X14"/>
      <c r="Y14"/>
      <c r="Z14"/>
      <c r="AA14"/>
      <c r="AB14"/>
      <c r="AC14"/>
      <c r="AD14"/>
      <c r="AE14"/>
      <c r="AF14"/>
    </row>
    <row r="15" spans="17:32">
      <c r="Q15"/>
      <c r="R15"/>
      <c r="S15"/>
      <c r="T15"/>
      <c r="U15"/>
      <c r="V15"/>
      <c r="W15"/>
      <c r="X15"/>
      <c r="Y15"/>
      <c r="Z15"/>
      <c r="AA15"/>
      <c r="AB15"/>
      <c r="AC15"/>
      <c r="AD15"/>
      <c r="AE15"/>
      <c r="AF15"/>
    </row>
    <row r="16" spans="17:32">
      <c r="Q16"/>
      <c r="R16"/>
      <c r="S16"/>
      <c r="T16"/>
      <c r="U16"/>
      <c r="V16"/>
      <c r="W16"/>
      <c r="X16"/>
      <c r="Y16"/>
      <c r="Z16"/>
      <c r="AA16"/>
      <c r="AB16"/>
      <c r="AC16"/>
      <c r="AD16"/>
      <c r="AE16"/>
      <c r="AF16"/>
    </row>
    <row r="17" spans="17:32">
      <c r="Q17"/>
      <c r="R17"/>
      <c r="S17"/>
      <c r="T17"/>
      <c r="U17"/>
      <c r="V17"/>
      <c r="W17"/>
      <c r="X17"/>
      <c r="Y17"/>
      <c r="Z17"/>
      <c r="AA17"/>
      <c r="AB17"/>
      <c r="AC17"/>
      <c r="AD17"/>
      <c r="AE17"/>
      <c r="AF17"/>
    </row>
    <row r="18" spans="17:32">
      <c r="Q18"/>
      <c r="R18"/>
      <c r="S18"/>
      <c r="T18"/>
      <c r="U18"/>
      <c r="V18"/>
      <c r="W18"/>
      <c r="X18"/>
      <c r="Y18"/>
      <c r="Z18"/>
      <c r="AA18"/>
      <c r="AB18"/>
      <c r="AC18"/>
      <c r="AD18"/>
      <c r="AE18"/>
      <c r="AF18"/>
    </row>
    <row r="19" spans="17:32" ht="15" customHeight="1">
      <c r="Q19"/>
      <c r="R19"/>
      <c r="S19"/>
      <c r="T19"/>
      <c r="U19"/>
      <c r="V19"/>
      <c r="W19"/>
      <c r="X19"/>
      <c r="Y19"/>
      <c r="Z19"/>
      <c r="AA19"/>
      <c r="AB19"/>
      <c r="AC19"/>
      <c r="AD19"/>
      <c r="AE19"/>
      <c r="AF19"/>
    </row>
    <row r="20" spans="17:32" ht="15" customHeight="1">
      <c r="Q20"/>
      <c r="R20"/>
      <c r="S20"/>
      <c r="T20"/>
      <c r="U20"/>
      <c r="V20"/>
      <c r="W20"/>
      <c r="X20"/>
      <c r="Y20"/>
      <c r="Z20"/>
      <c r="AA20"/>
      <c r="AB20"/>
      <c r="AC20"/>
      <c r="AD20"/>
      <c r="AE20"/>
      <c r="AF20"/>
    </row>
    <row r="21" spans="17:32">
      <c r="Q21"/>
      <c r="R21"/>
      <c r="S21"/>
      <c r="T21"/>
      <c r="U21"/>
      <c r="V21"/>
      <c r="W21"/>
      <c r="X21"/>
      <c r="Y21"/>
      <c r="Z21"/>
      <c r="AA21"/>
      <c r="AB21"/>
      <c r="AC21"/>
      <c r="AD21"/>
      <c r="AE21"/>
      <c r="AF21"/>
    </row>
    <row r="22" spans="17:32" ht="23.25" customHeight="1">
      <c r="Q22"/>
      <c r="R22"/>
      <c r="S22"/>
      <c r="T22"/>
      <c r="U22"/>
      <c r="V22"/>
      <c r="W22"/>
      <c r="X22"/>
      <c r="Y22"/>
      <c r="Z22"/>
      <c r="AA22"/>
      <c r="AB22"/>
      <c r="AC22"/>
      <c r="AD22"/>
      <c r="AE22"/>
      <c r="AF22"/>
    </row>
    <row r="23" spans="17:32" ht="24.6" customHeight="1">
      <c r="Q23"/>
      <c r="R23"/>
      <c r="S23"/>
      <c r="T23"/>
      <c r="U23"/>
      <c r="V23"/>
      <c r="W23"/>
      <c r="X23"/>
      <c r="Y23"/>
      <c r="Z23"/>
      <c r="AA23"/>
      <c r="AB23"/>
      <c r="AC23"/>
      <c r="AD23"/>
      <c r="AE23"/>
      <c r="AF23"/>
    </row>
    <row r="24" spans="17:32" ht="24.6" customHeight="1">
      <c r="Q24"/>
      <c r="R24"/>
      <c r="S24"/>
      <c r="T24"/>
      <c r="U24"/>
      <c r="V24"/>
      <c r="W24"/>
      <c r="X24"/>
      <c r="Y24"/>
      <c r="Z24"/>
      <c r="AA24"/>
      <c r="AB24"/>
      <c r="AC24"/>
      <c r="AD24"/>
      <c r="AE24"/>
      <c r="AF24"/>
    </row>
    <row r="25" spans="17:32" ht="21" customHeight="1">
      <c r="Q25"/>
      <c r="R25"/>
      <c r="S25"/>
      <c r="T25"/>
      <c r="U25"/>
      <c r="V25"/>
      <c r="W25"/>
      <c r="X25"/>
      <c r="Y25"/>
      <c r="Z25"/>
      <c r="AA25"/>
      <c r="AB25"/>
      <c r="AC25"/>
      <c r="AD25"/>
      <c r="AE25"/>
      <c r="AF25"/>
    </row>
    <row r="26" spans="17:32" ht="20.45" customHeight="1">
      <c r="Q26"/>
      <c r="R26"/>
      <c r="S26"/>
      <c r="T26"/>
      <c r="U26"/>
      <c r="V26"/>
      <c r="W26"/>
      <c r="X26"/>
      <c r="Y26"/>
      <c r="Z26"/>
      <c r="AA26"/>
      <c r="AB26"/>
      <c r="AC26"/>
      <c r="AD26"/>
      <c r="AE26"/>
      <c r="AF26"/>
    </row>
    <row r="27" spans="17:32" ht="23.45" customHeight="1">
      <c r="Q27"/>
      <c r="R27"/>
      <c r="S27"/>
      <c r="T27"/>
      <c r="U27"/>
      <c r="V27"/>
      <c r="W27"/>
      <c r="X27"/>
      <c r="Y27"/>
      <c r="Z27"/>
      <c r="AA27"/>
      <c r="AB27"/>
      <c r="AC27"/>
      <c r="AD27"/>
      <c r="AE27"/>
      <c r="AF27"/>
    </row>
    <row r="28" spans="17:32" ht="30" customHeight="1">
      <c r="Q28"/>
      <c r="R28"/>
      <c r="S28"/>
      <c r="T28"/>
      <c r="U28"/>
      <c r="V28"/>
      <c r="W28"/>
      <c r="X28"/>
      <c r="Y28"/>
      <c r="Z28"/>
      <c r="AA28"/>
      <c r="AB28"/>
      <c r="AC28"/>
      <c r="AD28"/>
      <c r="AE28"/>
      <c r="AF28"/>
    </row>
    <row r="29" spans="17:32" ht="20.45" customHeight="1">
      <c r="Q29"/>
      <c r="R29"/>
      <c r="S29"/>
      <c r="T29"/>
      <c r="U29"/>
      <c r="V29"/>
      <c r="W29"/>
      <c r="X29"/>
      <c r="Y29"/>
      <c r="Z29"/>
      <c r="AA29"/>
      <c r="AB29"/>
      <c r="AC29"/>
      <c r="AD29"/>
      <c r="AE29"/>
      <c r="AF29"/>
    </row>
    <row r="30" spans="17:32" ht="24" customHeight="1">
      <c r="Q30"/>
      <c r="R30"/>
      <c r="S30"/>
      <c r="T30"/>
      <c r="U30"/>
      <c r="V30"/>
      <c r="W30"/>
      <c r="X30"/>
      <c r="Y30"/>
      <c r="Z30"/>
      <c r="AA30"/>
      <c r="AB30"/>
      <c r="AC30"/>
      <c r="AD30"/>
      <c r="AE30"/>
      <c r="AF30"/>
    </row>
    <row r="31" spans="17:32" ht="23.25" customHeight="1">
      <c r="Q31"/>
      <c r="R31"/>
      <c r="S31"/>
      <c r="T31"/>
      <c r="U31"/>
      <c r="V31"/>
      <c r="W31"/>
      <c r="X31"/>
      <c r="Y31"/>
      <c r="Z31"/>
      <c r="AA31"/>
      <c r="AB31"/>
      <c r="AC31"/>
      <c r="AD31"/>
      <c r="AE31"/>
      <c r="AF31"/>
    </row>
    <row r="32" spans="17:32" ht="26.45" customHeight="1">
      <c r="Q32"/>
      <c r="R32"/>
      <c r="S32"/>
      <c r="T32"/>
      <c r="U32"/>
      <c r="V32"/>
      <c r="W32"/>
      <c r="X32"/>
      <c r="Y32"/>
      <c r="Z32"/>
      <c r="AA32"/>
      <c r="AB32"/>
      <c r="AC32"/>
      <c r="AD32"/>
      <c r="AE32"/>
      <c r="AF32"/>
    </row>
    <row r="33" spans="17:32" ht="24.75" customHeight="1">
      <c r="Q33"/>
      <c r="R33"/>
      <c r="S33"/>
      <c r="T33"/>
      <c r="U33"/>
      <c r="V33"/>
      <c r="W33"/>
      <c r="X33"/>
      <c r="Y33"/>
      <c r="Z33"/>
      <c r="AA33"/>
      <c r="AB33"/>
      <c r="AC33"/>
      <c r="AD33"/>
      <c r="AE33"/>
      <c r="AF33"/>
    </row>
    <row r="34" spans="17:32" ht="23.25" customHeight="1">
      <c r="Q34"/>
      <c r="R34"/>
      <c r="S34"/>
      <c r="T34"/>
      <c r="U34"/>
      <c r="V34"/>
      <c r="W34"/>
      <c r="X34"/>
      <c r="Y34"/>
      <c r="Z34"/>
      <c r="AA34"/>
      <c r="AB34"/>
      <c r="AC34"/>
      <c r="AD34"/>
      <c r="AE34"/>
      <c r="AF34"/>
    </row>
    <row r="35" spans="17:32" ht="25.5" customHeight="1">
      <c r="Q35"/>
      <c r="R35"/>
      <c r="S35"/>
      <c r="T35"/>
      <c r="U35"/>
      <c r="V35"/>
      <c r="W35"/>
      <c r="X35"/>
      <c r="Y35"/>
      <c r="Z35"/>
      <c r="AA35"/>
      <c r="AB35"/>
      <c r="AC35"/>
      <c r="AD35"/>
      <c r="AE35"/>
      <c r="AF35"/>
    </row>
    <row r="36" spans="17:32">
      <c r="Q36"/>
      <c r="R36"/>
      <c r="S36"/>
      <c r="T36"/>
      <c r="U36"/>
      <c r="V36"/>
      <c r="W36"/>
      <c r="X36"/>
      <c r="Y36"/>
      <c r="Z36"/>
      <c r="AA36"/>
      <c r="AB36"/>
      <c r="AC36"/>
      <c r="AD36"/>
      <c r="AE36"/>
      <c r="AF36"/>
    </row>
    <row r="37" spans="17:32">
      <c r="Q37"/>
      <c r="R37"/>
      <c r="S37"/>
      <c r="T37"/>
      <c r="U37"/>
      <c r="V37"/>
      <c r="W37"/>
      <c r="X37"/>
      <c r="Y37"/>
      <c r="Z37"/>
      <c r="AA37"/>
      <c r="AB37"/>
      <c r="AC37"/>
      <c r="AD37"/>
      <c r="AE37"/>
      <c r="AF37"/>
    </row>
    <row r="39" spans="17:32" ht="25.5" customHeight="1"/>
    <row r="40" spans="17:32" ht="30.75" customHeight="1"/>
    <row r="41" spans="17:32" ht="20.45" customHeight="1"/>
    <row r="42" spans="17:32" ht="21" customHeight="1"/>
    <row r="43" spans="17:32" ht="21" customHeight="1"/>
    <row r="44" spans="17:32" ht="19.149999999999999" customHeight="1"/>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N20:Y46"/>
  <sheetViews>
    <sheetView zoomScale="70" zoomScaleNormal="70" workbookViewId="0">
      <selection activeCell="D6" sqref="D6"/>
    </sheetView>
  </sheetViews>
  <sheetFormatPr defaultColWidth="9.140625" defaultRowHeight="15"/>
  <cols>
    <col min="1" max="12" width="9.140625" style="1"/>
    <col min="13" max="13" width="8.140625" style="1" customWidth="1"/>
    <col min="14" max="19" width="9.140625" style="1"/>
    <col min="20" max="20" width="5" style="1" customWidth="1"/>
    <col min="21" max="21" width="9.140625" style="1"/>
    <col min="22" max="22" width="6.85546875" style="1" customWidth="1"/>
    <col min="23" max="23" width="6.28515625" style="1" customWidth="1"/>
    <col min="24" max="16384" width="9.140625" style="1"/>
  </cols>
  <sheetData>
    <row r="20" spans="14:25">
      <c r="O20" s="28"/>
      <c r="P20" s="28"/>
      <c r="Q20" s="28"/>
      <c r="R20" s="28"/>
      <c r="S20" s="28"/>
      <c r="T20" s="28"/>
      <c r="U20" s="28"/>
      <c r="V20" s="28"/>
      <c r="W20" s="28"/>
      <c r="X20" s="28"/>
      <c r="Y20" s="28"/>
    </row>
    <row r="21" spans="14:25">
      <c r="O21" s="28"/>
      <c r="P21" s="28"/>
      <c r="Q21" s="28"/>
      <c r="R21" s="28"/>
      <c r="S21" s="28"/>
      <c r="T21" s="28"/>
      <c r="U21" s="28"/>
      <c r="V21" s="28"/>
      <c r="W21" s="28"/>
      <c r="X21" s="28"/>
      <c r="Y21" s="28"/>
    </row>
    <row r="22" spans="14:25" ht="14.45" customHeight="1">
      <c r="N22" s="156" t="s">
        <v>30</v>
      </c>
      <c r="O22" s="156"/>
      <c r="P22" s="169">
        <f>LN(0.9)</f>
        <v>-0.10536051565782628</v>
      </c>
      <c r="Q22" s="169"/>
      <c r="R22" s="28"/>
      <c r="S22" s="28"/>
      <c r="T22" s="28"/>
      <c r="U22" s="28"/>
      <c r="V22" s="28"/>
      <c r="W22" s="28"/>
      <c r="X22" s="28"/>
      <c r="Y22" s="28"/>
    </row>
    <row r="23" spans="14:25" ht="14.45" customHeight="1">
      <c r="N23" s="156"/>
      <c r="O23" s="156"/>
      <c r="P23" s="169"/>
      <c r="Q23" s="169"/>
      <c r="S23" s="174">
        <f>P22/P25</f>
        <v>-0.15200309344504997</v>
      </c>
      <c r="T23" s="174"/>
      <c r="W23" s="28"/>
    </row>
    <row r="24" spans="14:25" ht="12.75" customHeight="1">
      <c r="O24" s="28"/>
      <c r="P24" s="28"/>
      <c r="Q24" s="47"/>
      <c r="R24" s="116" t="s">
        <v>10</v>
      </c>
      <c r="S24" s="174"/>
      <c r="T24" s="174"/>
      <c r="W24" s="28"/>
    </row>
    <row r="25" spans="14:25" ht="23.25" customHeight="1">
      <c r="N25" s="156" t="s">
        <v>31</v>
      </c>
      <c r="O25" s="156"/>
      <c r="P25" s="170">
        <f>LN(2)</f>
        <v>0.69314718055994529</v>
      </c>
      <c r="Q25" s="170"/>
      <c r="R25" s="28"/>
      <c r="S25" s="174"/>
      <c r="T25" s="174"/>
      <c r="U25" s="28"/>
      <c r="V25" s="28"/>
      <c r="W25" s="28"/>
      <c r="X25" s="28"/>
      <c r="Y25" s="28"/>
    </row>
    <row r="26" spans="14:25" ht="24.6" customHeight="1">
      <c r="N26" s="28"/>
      <c r="O26" s="28"/>
      <c r="P26" s="28"/>
      <c r="Q26" s="28"/>
      <c r="S26" s="28"/>
      <c r="T26" s="28"/>
      <c r="U26" s="28"/>
      <c r="V26" s="28"/>
      <c r="W26" s="28"/>
      <c r="X26" s="28"/>
    </row>
    <row r="27" spans="14:25" ht="24.6" customHeight="1">
      <c r="O27" s="28"/>
      <c r="P27" s="28"/>
      <c r="Q27" s="28"/>
      <c r="R27" s="28"/>
      <c r="S27" s="28"/>
      <c r="T27" s="28"/>
      <c r="U27" s="28"/>
      <c r="V27" s="28"/>
      <c r="W27" s="28"/>
      <c r="X27" s="28"/>
    </row>
    <row r="28" spans="14:25" ht="21" customHeight="1">
      <c r="N28" s="156">
        <v>144</v>
      </c>
      <c r="O28" s="156"/>
      <c r="P28" s="47" t="s">
        <v>23</v>
      </c>
      <c r="Q28" s="174">
        <f>P22/P25</f>
        <v>-0.15200309344504997</v>
      </c>
      <c r="R28" s="174"/>
      <c r="S28" s="171"/>
    </row>
    <row r="29" spans="14:25" ht="20.45" customHeight="1">
      <c r="N29" s="156"/>
      <c r="O29" s="156"/>
      <c r="Q29" s="174"/>
      <c r="R29" s="174"/>
      <c r="S29" s="171"/>
    </row>
    <row r="30" spans="14:25" ht="23.45" customHeight="1">
      <c r="O30" s="28"/>
      <c r="P30" s="28"/>
      <c r="Q30" s="28"/>
      <c r="R30" s="172"/>
      <c r="S30" s="173"/>
      <c r="T30" s="28"/>
      <c r="U30" s="28"/>
      <c r="V30" s="28"/>
      <c r="W30" s="28"/>
      <c r="X30" s="28"/>
      <c r="Y30" s="28"/>
    </row>
    <row r="31" spans="14:25" ht="30" customHeight="1">
      <c r="O31" s="167">
        <f>N28^Q28</f>
        <v>0.46980996521080021</v>
      </c>
      <c r="P31" s="167"/>
      <c r="Q31" s="167"/>
      <c r="R31" s="168"/>
      <c r="S31" s="168"/>
    </row>
    <row r="32" spans="14:25" ht="20.45" customHeight="1">
      <c r="O32" s="167"/>
      <c r="P32" s="167"/>
      <c r="Q32" s="167"/>
      <c r="R32" s="168"/>
      <c r="S32" s="168"/>
    </row>
    <row r="33" spans="14:21" ht="20.45" customHeight="1">
      <c r="S33" s="117"/>
    </row>
    <row r="34" spans="14:21" ht="24" customHeight="1"/>
    <row r="35" spans="14:21" ht="24.75" customHeight="1">
      <c r="N35" s="156">
        <v>176</v>
      </c>
      <c r="O35" s="156"/>
      <c r="P35" s="171" t="s">
        <v>21</v>
      </c>
      <c r="Q35" s="167">
        <f>144^Q28</f>
        <v>0.46980996521080021</v>
      </c>
      <c r="R35" s="167"/>
      <c r="S35" s="171" t="s">
        <v>10</v>
      </c>
      <c r="T35" s="165">
        <f>Q35*N35</f>
        <v>82.686553877100835</v>
      </c>
      <c r="U35" s="165"/>
    </row>
    <row r="36" spans="14:21" ht="23.25" customHeight="1">
      <c r="N36" s="156"/>
      <c r="O36" s="156"/>
      <c r="P36" s="171"/>
      <c r="Q36" s="167"/>
      <c r="R36" s="167"/>
      <c r="S36" s="171"/>
      <c r="T36" s="165"/>
      <c r="U36" s="165"/>
    </row>
    <row r="37" spans="14:21" ht="25.5" customHeight="1"/>
    <row r="41" spans="14:21" ht="25.5" customHeight="1"/>
    <row r="42" spans="14:21" ht="30.75" customHeight="1"/>
    <row r="43" spans="14:21" ht="20.45" customHeight="1"/>
    <row r="44" spans="14:21" ht="21" customHeight="1"/>
    <row r="45" spans="14:21" ht="21" customHeight="1"/>
    <row r="46" spans="14:21" ht="19.149999999999999" customHeight="1"/>
  </sheetData>
  <mergeCells count="16">
    <mergeCell ref="O31:Q32"/>
    <mergeCell ref="T35:U36"/>
    <mergeCell ref="N22:O23"/>
    <mergeCell ref="N28:O29"/>
    <mergeCell ref="R31:S32"/>
    <mergeCell ref="N25:O25"/>
    <mergeCell ref="P22:Q23"/>
    <mergeCell ref="P25:Q25"/>
    <mergeCell ref="P35:P36"/>
    <mergeCell ref="R30:S30"/>
    <mergeCell ref="N35:O36"/>
    <mergeCell ref="S28:S29"/>
    <mergeCell ref="Q28:R29"/>
    <mergeCell ref="Q35:R36"/>
    <mergeCell ref="S35:S36"/>
    <mergeCell ref="S23:T25"/>
  </mergeCells>
  <pageMargins left="0.7" right="0.7" top="0.75" bottom="0.75" header="0.3" footer="0.3"/>
  <pageSetup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FirstPage</vt:lpstr>
      <vt:lpstr>SPC6 (2)</vt:lpstr>
      <vt:lpstr>NOC (2)</vt:lpstr>
      <vt:lpstr>NOC2 (2)</vt:lpstr>
      <vt:lpstr>NOC2</vt:lpstr>
      <vt:lpstr>NOC1</vt:lpstr>
      <vt:lpstr>LC2 (2)</vt:lpstr>
      <vt:lpstr>LC2</vt:lpstr>
      <vt:lpstr>LC1 (2)</vt:lpstr>
      <vt:lpstr>LC3 (2)</vt:lpstr>
      <vt:lpstr>LC3</vt:lpstr>
      <vt:lpstr>LC1</vt:lpstr>
      <vt:lpstr>R&amp;R1 (3)</vt:lpstr>
      <vt:lpstr>R&amp;R1</vt:lpstr>
      <vt:lpstr>R&amp;R2 (2)</vt:lpstr>
      <vt:lpstr>DecisionTable</vt:lpstr>
      <vt:lpstr>R&amp;R2</vt:lpstr>
      <vt:lpstr>R&amp;R3 (2)</vt:lpstr>
      <vt:lpstr>R&amp;R3</vt:lpstr>
      <vt:lpstr>R&amp;R4 (2)</vt:lpstr>
      <vt:lpstr>R&amp;R4</vt:lpstr>
      <vt:lpstr>R&amp;R5 (2)</vt:lpstr>
      <vt:lpstr>R&amp;R5</vt:lpstr>
      <vt:lpstr>R&amp;R6  (2)</vt:lpstr>
      <vt:lpstr>R&amp;R6 </vt:lpstr>
      <vt:lpstr>R&amp;R7 (2)</vt:lpstr>
      <vt:lpstr>R&amp;R7</vt:lpstr>
      <vt:lpstr>R&amp;R8 (2)</vt:lpstr>
      <vt:lpstr>R&amp;R8</vt:lpstr>
      <vt:lpstr>SPC2 (2)</vt:lpstr>
      <vt:lpstr>SPC6 (3)</vt:lpstr>
      <vt:lpstr>SPC6</vt:lpstr>
      <vt:lpstr>SPC5 (2)</vt:lpstr>
      <vt:lpstr>SPC5</vt:lpstr>
      <vt:lpstr>SPC4</vt:lpstr>
      <vt:lpstr>SPC4 (2)</vt:lpstr>
      <vt:lpstr>SPC3 (2)</vt:lpstr>
      <vt:lpstr>SPC3</vt:lpstr>
      <vt:lpstr>SPC2 (3)</vt:lpstr>
      <vt:lpstr>SPC2</vt:lpstr>
      <vt:lpstr>R&amp;R1 (2)</vt:lpstr>
      <vt:lpstr>SPC1 (2)</vt:lpstr>
      <vt:lpstr>SPC1</vt:lpstr>
      <vt:lpstr>Learning CurvesContent</vt:lpstr>
      <vt:lpstr>ReliabilityContent</vt:lpstr>
      <vt:lpstr>ContentNofC</vt:lpstr>
      <vt:lpstr>SPCContent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2019-10-13T23:39:30Z</cp:lastPrinted>
  <dcterms:created xsi:type="dcterms:W3CDTF">2014-10-23T14:45:36Z</dcterms:created>
  <dcterms:modified xsi:type="dcterms:W3CDTF">2023-11-04T17:02:04Z</dcterms:modified>
</cp:coreProperties>
</file>